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DieseArbeitsmappe" defaultThemeVersion="124226"/>
  <mc:AlternateContent xmlns:mc="http://schemas.openxmlformats.org/markup-compatibility/2006">
    <mc:Choice Requires="x15">
      <x15ac:absPath xmlns:x15ac="http://schemas.microsoft.com/office/spreadsheetml/2010/11/ac" url="F:\SkyDrive\FAIRSICHERUNG\fairline verband\Neue Formulare Excel und pdf\Geb_KH_PH_RS\"/>
    </mc:Choice>
  </mc:AlternateContent>
  <xr:revisionPtr revIDLastSave="26" documentId="8_{DE1FC3F7-55C6-4CB0-A874-2E583BF11994}" xr6:coauthVersionLast="40" xr6:coauthVersionMax="40" xr10:uidLastSave="{DC84D51D-CF88-4707-96AC-B33EE01E91AA}"/>
  <bookViews>
    <workbookView xWindow="32760" yWindow="32760" windowWidth="21570" windowHeight="7965" tabRatio="770" xr2:uid="{00000000-000D-0000-FFFF-FFFF00000000}"/>
  </bookViews>
  <sheets>
    <sheet name="1-Adresse" sheetId="4" r:id="rId1"/>
    <sheet name="2-Allgemeines" sheetId="5" r:id="rId2"/>
    <sheet name="3-Deckungen" sheetId="6" r:id="rId3"/>
    <sheet name="3a-Hausrat" sheetId="11" r:id="rId4"/>
    <sheet name="3b-Privathaftpflich" sheetId="12" r:id="rId5"/>
    <sheet name="3c-Wertsachen" sheetId="13" r:id="rId6"/>
    <sheet name="3d-Gebaeude" sheetId="14" r:id="rId7"/>
    <sheet name="3e-Anlagen" sheetId="15" r:id="rId8"/>
    <sheet name="4a-Fragen" sheetId="7" r:id="rId9"/>
    <sheet name="4b-Fragen" sheetId="8" r:id="rId10"/>
    <sheet name="4c-Fragen" sheetId="9" r:id="rId11"/>
    <sheet name="4d-Fragen" sheetId="10" r:id="rId12"/>
    <sheet name="5-Antrag" sheetId="16" r:id="rId13"/>
    <sheet name="Antrag" sheetId="1" state="hidden" r:id="rId14"/>
    <sheet name="Tarif" sheetId="3" state="hidden" r:id="rId15"/>
  </sheets>
  <definedNames>
    <definedName name="_xlnm.Print_Area" localSheetId="12">'5-Antrag'!$A$3:$Y$217</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33" i="16" l="1"/>
  <c r="N129" i="16"/>
  <c r="N125" i="16"/>
  <c r="N130" i="16"/>
  <c r="F130" i="16"/>
  <c r="N126" i="16"/>
  <c r="F126" i="16"/>
  <c r="F119" i="16"/>
  <c r="N117" i="16"/>
  <c r="N115" i="16"/>
  <c r="R114" i="16"/>
  <c r="N111" i="16"/>
  <c r="N109" i="16"/>
  <c r="R105" i="16"/>
  <c r="F105" i="16"/>
  <c r="N103" i="16"/>
  <c r="N96" i="16"/>
  <c r="N94" i="16"/>
  <c r="N92" i="16"/>
  <c r="N90" i="16"/>
  <c r="I96" i="16"/>
  <c r="I94" i="16"/>
  <c r="F95" i="16" s="1"/>
  <c r="I92" i="16"/>
  <c r="F93" i="16" s="1"/>
  <c r="I90" i="16"/>
  <c r="F91" i="16" s="1"/>
  <c r="N95" i="16"/>
  <c r="N93" i="16"/>
  <c r="N91" i="16"/>
  <c r="I83" i="16"/>
  <c r="I81" i="16"/>
  <c r="E81" i="16"/>
  <c r="N68" i="16"/>
  <c r="N62" i="16"/>
  <c r="N64" i="16"/>
  <c r="N58" i="16"/>
  <c r="B56" i="16"/>
  <c r="B54" i="16"/>
  <c r="B52" i="16"/>
  <c r="B50" i="16"/>
  <c r="J54" i="16"/>
  <c r="J52" i="16"/>
  <c r="J50" i="16"/>
  <c r="B177" i="16" l="1"/>
  <c r="K172" i="16"/>
  <c r="K170" i="16"/>
  <c r="K168" i="16"/>
  <c r="W166" i="16"/>
  <c r="T166" i="16"/>
  <c r="K163" i="16"/>
  <c r="K161" i="16"/>
  <c r="K159" i="16"/>
  <c r="W155" i="16"/>
  <c r="T155" i="16"/>
  <c r="K151" i="16"/>
  <c r="K149" i="16"/>
  <c r="N147" i="16"/>
  <c r="K147" i="16"/>
  <c r="K145" i="16"/>
  <c r="K143" i="16"/>
  <c r="U9" i="11" l="1"/>
  <c r="U62" i="16" s="1"/>
  <c r="R45" i="16"/>
  <c r="G45" i="16"/>
  <c r="G43" i="16"/>
  <c r="N43" i="16" s="1"/>
  <c r="L41" i="16"/>
  <c r="G41" i="16"/>
  <c r="K39" i="16"/>
  <c r="G39" i="16"/>
  <c r="G37" i="16"/>
  <c r="G35" i="16"/>
  <c r="K31" i="16"/>
  <c r="G31" i="16"/>
  <c r="G29" i="16"/>
  <c r="G25" i="16"/>
  <c r="G23" i="16"/>
  <c r="G21" i="16"/>
  <c r="G19" i="16"/>
  <c r="K17" i="16"/>
  <c r="G17" i="16"/>
  <c r="G15" i="16"/>
  <c r="G13" i="16"/>
  <c r="G11" i="16"/>
  <c r="K9" i="16"/>
  <c r="G9" i="16"/>
  <c r="U21" i="14"/>
  <c r="U115" i="16" s="1"/>
  <c r="N9" i="12"/>
  <c r="N81" i="16" s="1"/>
  <c r="U15" i="15"/>
  <c r="U133" i="16" s="1"/>
  <c r="U7" i="15"/>
  <c r="U125" i="16" s="1"/>
  <c r="U11" i="15"/>
  <c r="U129" i="16" s="1"/>
  <c r="N12" i="15"/>
  <c r="F12" i="15"/>
  <c r="N8" i="15"/>
  <c r="F8" i="15"/>
  <c r="O201" i="16" l="1"/>
  <c r="U25" i="14"/>
  <c r="U119" i="16" s="1"/>
  <c r="N25" i="14"/>
  <c r="N119" i="16" s="1"/>
  <c r="U23" i="14"/>
  <c r="U117" i="16" s="1"/>
  <c r="U9" i="14"/>
  <c r="U103" i="16" s="1"/>
  <c r="N13" i="14"/>
  <c r="N107" i="16" s="1"/>
  <c r="N19" i="14"/>
  <c r="N113" i="16" s="1"/>
  <c r="S11" i="14"/>
  <c r="H11" i="14"/>
  <c r="F14" i="13"/>
  <c r="F12" i="13"/>
  <c r="U9" i="13"/>
  <c r="F10" i="13"/>
  <c r="F10" i="12"/>
  <c r="U9" i="12"/>
  <c r="N22" i="11"/>
  <c r="N74" i="16" s="1"/>
  <c r="N20" i="11"/>
  <c r="N72" i="16" s="1"/>
  <c r="N18" i="11"/>
  <c r="N70" i="16" s="1"/>
  <c r="N14" i="11"/>
  <c r="N66" i="16" s="1"/>
  <c r="S24" i="5"/>
  <c r="R21" i="10"/>
  <c r="Y21" i="10"/>
  <c r="J19" i="6"/>
  <c r="I19" i="6"/>
  <c r="J17" i="6"/>
  <c r="I17" i="6"/>
  <c r="J15" i="6"/>
  <c r="I15" i="6"/>
  <c r="J13" i="6"/>
  <c r="I13" i="6"/>
  <c r="J11" i="6"/>
  <c r="I11" i="6"/>
  <c r="C9" i="6"/>
  <c r="J9" i="6"/>
  <c r="I9" i="6"/>
  <c r="C10" i="6"/>
  <c r="J7" i="6"/>
  <c r="I7" i="6"/>
  <c r="F20" i="5"/>
  <c r="F18" i="5"/>
  <c r="K10" i="5"/>
  <c r="K8" i="5"/>
  <c r="F19" i="4"/>
  <c r="F11" i="4"/>
  <c r="F23" i="4"/>
  <c r="F21" i="4"/>
  <c r="F17" i="4"/>
  <c r="F15" i="4"/>
  <c r="F13" i="4"/>
  <c r="N11" i="4"/>
  <c r="U15" i="13" l="1"/>
  <c r="U96" i="16" s="1"/>
  <c r="U90" i="16"/>
  <c r="N12" i="12"/>
  <c r="U81" i="16"/>
  <c r="U27" i="14"/>
  <c r="U121" i="16" s="1"/>
  <c r="U14" i="11"/>
  <c r="U66" i="16" s="1"/>
  <c r="U13" i="13"/>
  <c r="U94" i="16" s="1"/>
  <c r="U11" i="13"/>
  <c r="U92" i="16" s="1"/>
  <c r="U12" i="11"/>
  <c r="U64" i="16" s="1"/>
  <c r="U16" i="11"/>
  <c r="U68" i="16" s="1"/>
  <c r="U12" i="12" l="1"/>
  <c r="N83" i="16"/>
  <c r="U18" i="13"/>
  <c r="U98" i="16" s="1"/>
  <c r="U24" i="11"/>
  <c r="U76" i="16" s="1"/>
  <c r="D34" i="1"/>
  <c r="B61" i="1"/>
  <c r="D54" i="1"/>
  <c r="D45" i="1"/>
  <c r="D56" i="1"/>
  <c r="D32" i="1"/>
  <c r="D33" i="1"/>
  <c r="B41" i="1"/>
  <c r="D35" i="1"/>
  <c r="D41" i="1"/>
  <c r="D22" i="1"/>
  <c r="D23" i="1"/>
  <c r="D28" i="1"/>
  <c r="D9" i="1"/>
  <c r="D10" i="1"/>
  <c r="D11" i="1"/>
  <c r="D12" i="1"/>
  <c r="D18" i="1"/>
  <c r="D74" i="1"/>
  <c r="D81" i="1"/>
  <c r="D90" i="1"/>
  <c r="D91" i="1"/>
  <c r="D92" i="1"/>
  <c r="D88" i="1"/>
  <c r="D61" i="1"/>
  <c r="C50" i="1"/>
  <c r="C53" i="1"/>
  <c r="D55" i="1"/>
  <c r="D85" i="1"/>
  <c r="D78" i="1"/>
  <c r="D71" i="1"/>
  <c r="C14" i="1"/>
  <c r="U83" i="16" l="1"/>
  <c r="U16" i="12"/>
  <c r="U85" i="16" s="1"/>
  <c r="U135" i="16" s="1"/>
  <c r="U136" i="16" s="1"/>
  <c r="U137"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 Z620</author>
  </authors>
  <commentList>
    <comment ref="N9" authorId="0" shapeId="0" xr:uid="{924799AE-31C7-4423-8724-7CC92B9785C1}">
      <text>
        <r>
          <rPr>
            <b/>
            <sz val="9"/>
            <color indexed="81"/>
            <rFont val="Segoe UI"/>
            <family val="2"/>
          </rPr>
          <t>Mindestsumme CHF 30'000. 
In Schritten von CHF 10'000</t>
        </r>
        <r>
          <rPr>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HP Z620</author>
  </authors>
  <commentList>
    <comment ref="N9" authorId="0" shapeId="0" xr:uid="{C28F2D76-B83B-4A43-B583-7F2B0CBB0CBA}">
      <text>
        <r>
          <rPr>
            <b/>
            <sz val="9"/>
            <color indexed="81"/>
            <rFont val="Segoe UI"/>
            <family val="2"/>
          </rPr>
          <t>Mindestsumme CHF 30'000</t>
        </r>
        <r>
          <rPr>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HP Z620</author>
  </authors>
  <commentList>
    <comment ref="N21" authorId="0" shapeId="0" xr:uid="{EED7BF84-CC8D-4507-8213-67FDB973481F}">
      <text>
        <r>
          <rPr>
            <b/>
            <sz val="9"/>
            <color indexed="81"/>
            <rFont val="Segoe UI"/>
            <family val="2"/>
          </rPr>
          <t>Maximal CHF 4.5 Mio</t>
        </r>
      </text>
    </comment>
    <comment ref="N23" authorId="0" shapeId="0" xr:uid="{386BD31B-373B-4413-A5B4-A4260D3C663E}">
      <text>
        <r>
          <rPr>
            <b/>
            <sz val="9"/>
            <color indexed="81"/>
            <rFont val="Segoe UI"/>
            <family val="2"/>
          </rPr>
          <t>ohne Küchen-/Sanitäreinrichtungen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HP Z620</author>
  </authors>
  <commentList>
    <comment ref="N90" authorId="0" shapeId="0" xr:uid="{22DD3000-3159-461B-90E0-296B003D6405}">
      <text>
        <r>
          <rPr>
            <b/>
            <sz val="9"/>
            <color indexed="81"/>
            <rFont val="Segoe UI"/>
            <family val="2"/>
          </rPr>
          <t>Mindestsumme CHF 30'000</t>
        </r>
        <r>
          <rPr>
            <sz val="9"/>
            <color indexed="81"/>
            <rFont val="Segoe UI"/>
            <family val="2"/>
          </rPr>
          <t xml:space="preserve">
</t>
        </r>
      </text>
    </comment>
    <comment ref="N92" authorId="0" shapeId="0" xr:uid="{BD84F859-202F-48A1-B16C-14FCE784E31C}">
      <text>
        <r>
          <rPr>
            <b/>
            <sz val="9"/>
            <color indexed="81"/>
            <rFont val="Segoe UI"/>
            <family val="2"/>
          </rPr>
          <t>Mindestsumme CHF 30'000</t>
        </r>
        <r>
          <rPr>
            <sz val="9"/>
            <color indexed="81"/>
            <rFont val="Segoe UI"/>
            <family val="2"/>
          </rPr>
          <t xml:space="preserve">
</t>
        </r>
      </text>
    </comment>
    <comment ref="N94" authorId="0" shapeId="0" xr:uid="{6C9C4DEF-9C17-49D4-8C74-399A853FFE79}">
      <text>
        <r>
          <rPr>
            <b/>
            <sz val="9"/>
            <color indexed="81"/>
            <rFont val="Segoe UI"/>
            <family val="2"/>
          </rPr>
          <t>Mindestsumme CHF 30'000</t>
        </r>
        <r>
          <rPr>
            <sz val="9"/>
            <color indexed="81"/>
            <rFont val="Segoe UI"/>
            <family val="2"/>
          </rPr>
          <t xml:space="preserve">
</t>
        </r>
      </text>
    </comment>
    <comment ref="N96" authorId="0" shapeId="0" xr:uid="{C33DD85B-3BBA-479A-AE45-D370506F2EEE}">
      <text>
        <r>
          <rPr>
            <b/>
            <sz val="9"/>
            <color indexed="81"/>
            <rFont val="Segoe UI"/>
            <family val="2"/>
          </rPr>
          <t>Mindestsumme CHF 30'000</t>
        </r>
        <r>
          <rPr>
            <sz val="9"/>
            <color indexed="81"/>
            <rFont val="Segoe UI"/>
            <family val="2"/>
          </rPr>
          <t xml:space="preserve">
</t>
        </r>
      </text>
    </comment>
  </commentList>
</comments>
</file>

<file path=xl/sharedStrings.xml><?xml version="1.0" encoding="utf-8"?>
<sst xmlns="http://schemas.openxmlformats.org/spreadsheetml/2006/main" count="541" uniqueCount="255">
  <si>
    <t>Antrag / Offertrechner Privatversicherung</t>
  </si>
  <si>
    <t>Versicherungssumme</t>
  </si>
  <si>
    <t>Prämie</t>
  </si>
  <si>
    <t>CHF</t>
  </si>
  <si>
    <t>Hausrat *</t>
  </si>
  <si>
    <t>Nein</t>
  </si>
  <si>
    <t>Feuer, Elementar/Diebstahl/Wasser</t>
  </si>
  <si>
    <t>Einfacher Diebstahl auswärts</t>
  </si>
  <si>
    <t>Reisegepäck</t>
  </si>
  <si>
    <t>Gebäude- + Mobilarverglasung</t>
  </si>
  <si>
    <t>Hausrat auswärts ohne einfachen Diebstahl</t>
  </si>
  <si>
    <t>inklusive</t>
  </si>
  <si>
    <t>Kosten</t>
  </si>
  <si>
    <t>Geldwerte</t>
  </si>
  <si>
    <t>Selbstbehalt pro Schadenfall: CHF 200</t>
  </si>
  <si>
    <t>Totalprämie Hausrat</t>
  </si>
  <si>
    <r>
      <t xml:space="preserve">Privathaftpflicht * </t>
    </r>
    <r>
      <rPr>
        <b/>
        <sz val="10"/>
        <rFont val="Arial"/>
        <family val="2"/>
      </rPr>
      <t>(nur in Kombination mit Hausrat möglich)</t>
    </r>
  </si>
  <si>
    <t>Einzelversicherung</t>
  </si>
  <si>
    <t>Lenken fremder Motorfahrzeuge</t>
  </si>
  <si>
    <t>Selbstbehalt pro Schadenfall:</t>
  </si>
  <si>
    <t>Generell: CHF 200</t>
  </si>
  <si>
    <t>Lenken fremder Motorfahrzeuge: CHF 500</t>
  </si>
  <si>
    <t>Totalprämie Privathaftpflicht</t>
  </si>
  <si>
    <t>Wertsachen*</t>
  </si>
  <si>
    <t>Schmuckstücke (Schmuck, Uhren)</t>
  </si>
  <si>
    <t>Pelze</t>
  </si>
  <si>
    <t>Musikinstrumente</t>
  </si>
  <si>
    <t>Bilder/Kunstgegenstände</t>
  </si>
  <si>
    <t>Einzelstücke über CHF 100'000 vorhanden: Versicherer anfragen</t>
  </si>
  <si>
    <t>Schatzungen / Quittungen beilegen</t>
  </si>
  <si>
    <t>Totalprämie Wertsachen</t>
  </si>
  <si>
    <t>Gebäude *</t>
  </si>
  <si>
    <t>Wasser</t>
  </si>
  <si>
    <t>Baujahr vor 1980</t>
  </si>
  <si>
    <t>Wenn Baujahr vor 1980: Leitungen in den letzten 5 Jahren saniert</t>
  </si>
  <si>
    <t>Basis Index:</t>
  </si>
  <si>
    <t>Kosten gemäss Zusatzbedingungen</t>
  </si>
  <si>
    <t>Mietertrag (Feuer/Elementar/Wasser); Haftzeit 24 Monate</t>
  </si>
  <si>
    <t>Freilegungskosten Total (inkl. CHF 5'000 Grunddeckung)</t>
  </si>
  <si>
    <t>Kosten gemäss Allgemeinen Bedingungen (ohne Mietertrag)</t>
  </si>
  <si>
    <t>Feuer (Gebäude ohne Kantonale Gebäudeversicherung)</t>
  </si>
  <si>
    <t>Gebäudeverglasung in gemeinsam benutzten Räumen (ohne Küchen-/Sanitäreinrichtungen)</t>
  </si>
  <si>
    <t>Gebäudehaftpflicht</t>
  </si>
  <si>
    <t>Generell: CHF 500</t>
  </si>
  <si>
    <t>Dekontaminationskosten: Gemäss Zusatzbedingungen</t>
  </si>
  <si>
    <t>Totalprämie Gebäude (Minimalprämie CHF 250.00/CH 500.00)</t>
  </si>
  <si>
    <t>Haustechnische Anlagen *</t>
  </si>
  <si>
    <t>Versicherungssumme, Erstes Risiko</t>
  </si>
  <si>
    <t>Totalprämie Haustechnische Anlagen</t>
  </si>
  <si>
    <t>Bauliche Anlagen *</t>
  </si>
  <si>
    <t>Selbstbehalt pro Schadenfall: CHF 500</t>
  </si>
  <si>
    <t>Totalprämie Bauliche Anlagen</t>
  </si>
  <si>
    <t>Gartenanlagen *</t>
  </si>
  <si>
    <t>Totalprämie Gartenanlagen</t>
  </si>
  <si>
    <r>
      <t>Jahresprämie</t>
    </r>
    <r>
      <rPr>
        <sz val="10"/>
        <rFont val="Arial"/>
        <family val="2"/>
      </rPr>
      <t xml:space="preserve"> (Hauptverfall 01.01.)</t>
    </r>
  </si>
  <si>
    <t>Eidg. Stempel 5%</t>
  </si>
  <si>
    <t>Total Jahresprämie</t>
  </si>
  <si>
    <t>Vertragsdauer: Ab Hauptverfall 1 Jahr mit stillschweigender Verlängerung</t>
  </si>
  <si>
    <t>Interesse an Offerte für Erdbebenversicherung</t>
  </si>
  <si>
    <t>Versicherungsnehmer *</t>
  </si>
  <si>
    <t>Name, Vorname</t>
  </si>
  <si>
    <t>Firma</t>
  </si>
  <si>
    <t>Strasse, Nr.</t>
  </si>
  <si>
    <t>PLZ, Ort</t>
  </si>
  <si>
    <t>Telefon</t>
  </si>
  <si>
    <t>Email</t>
  </si>
  <si>
    <t>Bank-/Postkonto</t>
  </si>
  <si>
    <t>Clearing</t>
  </si>
  <si>
    <t>IBAN</t>
  </si>
  <si>
    <t>Risikomerkmale *</t>
  </si>
  <si>
    <t>Risikostandort (falls von Postadresse abweichend)</t>
  </si>
  <si>
    <t>Massiv *</t>
  </si>
  <si>
    <t>Ja</t>
  </si>
  <si>
    <t>Mit Hydrant innerhalb 100 Meter *</t>
  </si>
  <si>
    <t>Handelt es sich um ein Ferienhaus / eine Ferienwohnung?</t>
  </si>
  <si>
    <r>
      <rPr>
        <b/>
        <sz val="10"/>
        <rFont val="Arial"/>
        <family val="2"/>
      </rPr>
      <t xml:space="preserve">                                  Wenn Ja: </t>
    </r>
    <r>
      <rPr>
        <sz val="10"/>
        <rFont val="Arial"/>
        <family val="2"/>
      </rPr>
      <t>Separate Anfrage notwendig</t>
    </r>
  </si>
  <si>
    <t>Sicherheitseinrichtungen Feuer/Einbruch</t>
  </si>
  <si>
    <t>Versicherungsbeginn * (Hauptverfall 01.01.)</t>
  </si>
  <si>
    <t>Antragsfragen *</t>
  </si>
  <si>
    <t>Besteht oder bestand für die beantragte Deckung oder Teile davon bereits Versicherungsschutz? Wenn ja: *</t>
  </si>
  <si>
    <t>Datum</t>
  </si>
  <si>
    <t>Gesellschaft</t>
  </si>
  <si>
    <t>Wurde bestehende Police gekündigt? Per welchem Zeitpunkt?</t>
  </si>
  <si>
    <t>Beschreibung</t>
  </si>
  <si>
    <t>Wurde zur beantragten Deckung oder Teilen davon in den letzten 5 Jahren ein Antrag abgelehnt, ein Vertrag gekündigt, die Annahme oder die Weiterführung eines Vertrages von erschwerenden Bedingungen abhängig gemacht. Wenn ja: *</t>
  </si>
  <si>
    <t>Zwingend auszufüllen</t>
  </si>
  <si>
    <t>Sind zu den beantragten Deckungen in den letzten 5 Jahren Schäden eingetreten? Wenn ja: *</t>
  </si>
  <si>
    <t>Schadenart</t>
  </si>
  <si>
    <t>Entschädigung</t>
  </si>
  <si>
    <t>* Pflichtfelder; zwingend auszufüllen</t>
  </si>
  <si>
    <t>Bemerkungen</t>
  </si>
  <si>
    <t>Ansprechpartner</t>
  </si>
  <si>
    <t>fairsicherungsberatung ag</t>
  </si>
  <si>
    <t>Holzikofenweg 22</t>
  </si>
  <si>
    <t>Postfach  6058</t>
  </si>
  <si>
    <t>3001 Bern</t>
  </si>
  <si>
    <t>Telefon 031 378 10 10</t>
  </si>
  <si>
    <t>fair@fairsicherung.ch</t>
  </si>
  <si>
    <t>www.fairsicherung.ch</t>
  </si>
  <si>
    <t>Versicherer</t>
  </si>
  <si>
    <t>Lloyd's of London vertreten durch RMS Risk Management Service AG in Basel</t>
  </si>
  <si>
    <t>Erklärung und Unterschrift</t>
  </si>
  <si>
    <t>Der/die Antragssteller/in bestätigt, die vorvertraglichen Informationen gemäss Art. 3+3a</t>
  </si>
  <si>
    <t>des Versicherungsvertragsgesetzes (VVG)  sowie die individuellen Vertragsbedingungen</t>
  </si>
  <si>
    <t>erhalten und diese verstanden zu haben. Er/sie erklärt sich für 14 Tage an den Antrag</t>
  </si>
  <si>
    <t xml:space="preserve">gebunden. Er/sie ist damit einverstanden, dass der Versicherer die für die Beurteilung </t>
  </si>
  <si>
    <t>des Risikos notwendigen Daten, die sich aus den Antragsunterlagen oder der</t>
  </si>
  <si>
    <t>Vertragsdurchführung ergeben, an andere Versicherer weiterleitet oder von diesen die</t>
  </si>
  <si>
    <t xml:space="preserve">erforderlichen Auskünfte einholt, sowie hierunter gemachte Angaben zu statistischen </t>
  </si>
  <si>
    <t>Zwecken verwendet.</t>
  </si>
  <si>
    <t>Die in diesem Antrag enthaltenen Fragen sind für den Abschluss des Vertrages relevant.</t>
  </si>
  <si>
    <t xml:space="preserve">Unwahre Angaben können gemäss Art. 6 des Versicherungsvertrages (VVG) zum </t>
  </si>
  <si>
    <t>Rücktritt des Versicherers vom Vertrag führen.</t>
  </si>
  <si>
    <t>Ort, Datum</t>
  </si>
  <si>
    <t>Unterschrift</t>
  </si>
  <si>
    <t>Deckungszusage</t>
  </si>
  <si>
    <t>Deckungszusage erteilt ab</t>
  </si>
  <si>
    <t>Im Namen von Lloyd's London</t>
  </si>
  <si>
    <t>Unterschrift RMS</t>
  </si>
  <si>
    <t>Angebot der kollektiven Rahmenverträge</t>
  </si>
  <si>
    <t xml:space="preserve">Der Verband fairline® ist eine Interessengemeinschaft von Versicherungsnehmern. Die Mitglieder können von nachhaltigen und gleichzeitig günstigen Versicherungs- und Finanzprodukten profitieren. Die Mitgliedschaft steht juristischen Personen sowie natürlichen Personen offen, die das 18. Altersjahr vollendet haben. </t>
  </si>
  <si>
    <t>c/o fairsicherungsberatung ag
Postfach 6058
3001 Bern</t>
  </si>
  <si>
    <t>Anrede</t>
  </si>
  <si>
    <t>Frau</t>
  </si>
  <si>
    <t>Herr</t>
  </si>
  <si>
    <t>Vorname</t>
  </si>
  <si>
    <t>Name</t>
  </si>
  <si>
    <t>Telefon-Nr.</t>
  </si>
  <si>
    <t>E-Mail</t>
  </si>
  <si>
    <t>Vertragsbeginn</t>
  </si>
  <si>
    <t>Bitte gewünschtes Datum eintragen.</t>
  </si>
  <si>
    <t>Zahlungsweise</t>
  </si>
  <si>
    <t>Jährlich</t>
  </si>
  <si>
    <t>Halbjährlich</t>
  </si>
  <si>
    <t>ALLGEMEINE VERTRAGSANGABEN</t>
  </si>
  <si>
    <t>ZU VERSICHERNDER STANDORT (Risikoort)</t>
  </si>
  <si>
    <t>ADRESSDATEN VERSICHERUNGSNEHMER / IN</t>
  </si>
  <si>
    <t>Massive Bauweise</t>
  </si>
  <si>
    <t>Hydrant innerhalb von 100 Metern</t>
  </si>
  <si>
    <t>Ferienhaus / Ferienwohnung</t>
  </si>
  <si>
    <t>Risikoort ist identisch mit Wohnort - wenn nicht, bitte ergänzen:</t>
  </si>
  <si>
    <t>Sicherheitseinrichtungen Feuer / Diebstahl - welche?</t>
  </si>
  <si>
    <t>GEWÜNSCHTER VERSICHERUNGSSCHUTZ</t>
  </si>
  <si>
    <t>Hausrat-Versicherung</t>
  </si>
  <si>
    <t>Wertsachen-Versicherung</t>
  </si>
  <si>
    <t>Gebäude-Versicherung</t>
  </si>
  <si>
    <t>Gartenanlagen</t>
  </si>
  <si>
    <t>Bauliche Anlagen</t>
  </si>
  <si>
    <t>Hausrat- / Privathaftpflicht- / Wertsachen- / Gebäude- / Rechtsschutz-Versicherung</t>
  </si>
  <si>
    <t>Einzel</t>
  </si>
  <si>
    <t>Familie</t>
  </si>
  <si>
    <t>massiv</t>
  </si>
  <si>
    <t>TARIFGRUNDLAGEN</t>
  </si>
  <si>
    <t>HAUSRAT</t>
  </si>
  <si>
    <t>massiv 
mit Hydrant</t>
  </si>
  <si>
    <t>massiv 
ohne Hydrant</t>
  </si>
  <si>
    <t>nicht massiv mit Hydrant</t>
  </si>
  <si>
    <t>nicht massiv ohne Hydrant</t>
  </si>
  <si>
    <t>PRIVATHAFTPFLICHT</t>
  </si>
  <si>
    <t>Variante</t>
  </si>
  <si>
    <t>WERTSACHEN</t>
  </si>
  <si>
    <t>in %o</t>
  </si>
  <si>
    <t>GEBÄUDE</t>
  </si>
  <si>
    <t>nicht massiv</t>
  </si>
  <si>
    <t>Mindestens</t>
  </si>
  <si>
    <t>Minimalprämien</t>
  </si>
  <si>
    <t>HAUSTECHNISCHE ANLAGEN</t>
  </si>
  <si>
    <t>BAULICHE ANLAGEN</t>
  </si>
  <si>
    <t>GARTENANLAGEN</t>
  </si>
  <si>
    <t>Haben Sie Interesse an einer Erdbeben-Versicherung?</t>
  </si>
  <si>
    <t>ANRAGSFRAGEN</t>
  </si>
  <si>
    <t>wenn ja:</t>
  </si>
  <si>
    <t>Wurde die bestehende Police gekündigt?</t>
  </si>
  <si>
    <t>Per welchem Zeitpunkt?</t>
  </si>
  <si>
    <t xml:space="preserve">Besteht oder bestand für die beantragte Deckung oder Teile davon bereits Versicherungsschutz? </t>
  </si>
  <si>
    <t xml:space="preserve">Wurde zur beantragten Deckung oder Teilen davon in den letzten 5 Jahren ein Antrag abgelehnt, ein Vertrag gekündigt, die Annahme oder die Weiterführung eines Vertrages von erschwerenden Bedingungen abhängig gemacht. </t>
  </si>
  <si>
    <t>Sind zu den beantragten Deckungen in den letzten 5 Jahren Schäden eingetreten?</t>
  </si>
  <si>
    <t>BEMERKUNGEN</t>
  </si>
  <si>
    <t>ANSPRECHPARTNER</t>
  </si>
  <si>
    <r>
      <rPr>
        <b/>
        <sz val="14"/>
        <color theme="4" tint="-0.249977111117893"/>
        <rFont val="Arial"/>
        <family val="2"/>
      </rPr>
      <t xml:space="preserve">fairsicherungsberatung ag
</t>
    </r>
    <r>
      <rPr>
        <sz val="14"/>
        <color theme="4" tint="-0.249977111117893"/>
        <rFont val="Arial"/>
        <family val="2"/>
      </rPr>
      <t>Holzikofenweg 22, Postfach 6058, 3001 Bern
Tel. 031 378 10 10 - fair@fairsicherung.ch - www.fairsicherung.ch</t>
    </r>
  </si>
  <si>
    <t>VERSICHERER</t>
  </si>
  <si>
    <r>
      <t xml:space="preserve">Lloyd's of London 
</t>
    </r>
    <r>
      <rPr>
        <sz val="14"/>
        <color theme="4" tint="-0.249977111117893"/>
        <rFont val="Arial"/>
        <family val="2"/>
      </rPr>
      <t>vertreten durch RMS Risk Management Service AG in Basel</t>
    </r>
  </si>
  <si>
    <t>Der/die Antragssteller/in bestätigt, die vorvertraglichen Informationen gemäss Art. 3+3a des Versicherungsvertragsgesetzes (VVG)  sowie die individuellen Vertragsbedingungen erhalten und diese verstanden zu haben. Er/sie erklärt sich für 14 Tage an den Antrag gebunden. Er/sie ist damit einverstanden, dass der Versicherer die für die Beurteilung des Risikos notwendigen Daten, die sich aus den Antragsunterlagen oder der Vertragsdurchführung ergeben, an andere Versicherer weiterleitet oder von diesen die erforderlichen Auskünfte einholt, sowie hierunter gemachte Angaben zu statistischen Zwecken verwendet.</t>
  </si>
  <si>
    <t>Die in diesem Antrag enthaltenen Fragen sind für den Abschluss des Vertrages relevant. Unwahre Angaben können gemäss Art. 6 des Versicherungsvertrages (VVG) zum Rücktritt des Versicherers vom Vertrag führen.</t>
  </si>
  <si>
    <t>ERKLÄRUNG UND UNTERSCHRIFT (auf dem gedruckten Antrag)</t>
  </si>
  <si>
    <t>Zur Kenntnis genommen</t>
  </si>
  <si>
    <t xml:space="preserve">*) Bitte beachten Sie die Pflichtfelder, die für eine Bearbeitung Ihrer Anfrage notwendig sind. </t>
  </si>
  <si>
    <t>Haustechnische Anlagen</t>
  </si>
  <si>
    <t>ORT UND DATUM</t>
  </si>
  <si>
    <t>DECKUNGSZUSAGE ERTEILT AB</t>
  </si>
  <si>
    <t>Für interne Zwecke:</t>
  </si>
  <si>
    <t>ADRESSDATEN VERSICHERUNGSNEHMER / IN  *)</t>
  </si>
  <si>
    <t xml:space="preserve">WEITER ZU DEN ALLGEMEINEN VERTRAGSDATEN </t>
  </si>
  <si>
    <t>WEITER ZUR DECKUNGSWAHL</t>
  </si>
  <si>
    <t>Risikoort ist identisch mit Wohnort - wenn nicht, bitte Adresse ergänzen:</t>
  </si>
  <si>
    <t>Seite 1</t>
  </si>
  <si>
    <t>Seite 2</t>
  </si>
  <si>
    <t>Seite 3</t>
  </si>
  <si>
    <t>WEITER ZU DEN ANTRAGSFRAGEN</t>
  </si>
  <si>
    <t>WEITERE ANTRAGSFRAGEN (2)</t>
  </si>
  <si>
    <t>WEITERE ANTRAGSFRAGEN (3)</t>
  </si>
  <si>
    <t>Es handelt sich um ein Ferienhaus / eine Ferienwohnung</t>
  </si>
  <si>
    <t>und Decken flächenmässig und als Ganzes zu mindestens 4/5</t>
  </si>
  <si>
    <t>aus nicht brennbaren Baustoffen oder Bauelementen bestehen, die feuerhemmend</t>
  </si>
  <si>
    <t>(REI 30) sind.</t>
  </si>
  <si>
    <r>
      <t xml:space="preserve">Massive Bauweise  </t>
    </r>
    <r>
      <rPr>
        <vertAlign val="superscript"/>
        <sz val="12"/>
        <color theme="4" tint="-0.249977111117893"/>
        <rFont val="Arial"/>
        <family val="2"/>
      </rPr>
      <t>1)</t>
    </r>
  </si>
  <si>
    <r>
      <rPr>
        <vertAlign val="superscript"/>
        <sz val="10"/>
        <color theme="1" tint="0.499984740745262"/>
        <rFont val="Arial"/>
        <family val="2"/>
      </rPr>
      <t>1)</t>
    </r>
    <r>
      <rPr>
        <sz val="10"/>
        <color theme="1" tint="0.499984740745262"/>
        <rFont val="Arial"/>
        <family val="2"/>
      </rPr>
      <t xml:space="preserve"> Als massiv gelten Gebäude, deren Umfassungswände, Dachflächen, Tragkonstruktionen und Decken flächenmässig und als Ganzes zu mindestens 4/5 aus nicht brennbaren Baustoffen oder Bauelementen bestehen, die feuerhemmend (REI 30) sind.</t>
    </r>
  </si>
  <si>
    <t>WEITER ZUR LETZTEN SEITE</t>
  </si>
  <si>
    <t>HAUSRAT-VERSICHERUNG</t>
  </si>
  <si>
    <t>(die Mindestsumme beträgt CHF 30'000)</t>
  </si>
  <si>
    <t>Gebäude- und Mobiliarverglasung</t>
  </si>
  <si>
    <t>Feuer, Elementar, Diebstahl, Wasser für Ihren Hausrat</t>
  </si>
  <si>
    <t>- Reisegepäck mit einschliessen</t>
  </si>
  <si>
    <t>Der Selbstbehalt pro Schadenfall beträgt CHF 200.-</t>
  </si>
  <si>
    <t>Totalprämie Hausrat-Versicherung</t>
  </si>
  <si>
    <t>ZURÜCK ZUR DECKUNGSWAHL</t>
  </si>
  <si>
    <t>PRIVATHAFTPFLICHT-VERSICHERUNG</t>
  </si>
  <si>
    <t>Der Selbstbehalt pro Schadenfall beträgt CHF 200.- generell / Lenken fremder Motorfahrzeuge CHF 500.-</t>
  </si>
  <si>
    <t xml:space="preserve">Kombination </t>
  </si>
  <si>
    <t>Einzelperson</t>
  </si>
  <si>
    <t>Seite 3b</t>
  </si>
  <si>
    <t>Totalprämie Privathaftpflicht-Versicherung</t>
  </si>
  <si>
    <t>Seite 3a</t>
  </si>
  <si>
    <t>Seite 3c</t>
  </si>
  <si>
    <t>WERTSACHEN-VERSICHERUNG</t>
  </si>
  <si>
    <t xml:space="preserve">Der Selbstbehalt pro Schadenfall beträgt CHF 200.- </t>
  </si>
  <si>
    <t>Bilder / Kunstgegenstände</t>
  </si>
  <si>
    <t>Totalprämie Wertsachen-Versicherung</t>
  </si>
  <si>
    <t>GEBÄUDE-VERSICHERUNG</t>
  </si>
  <si>
    <t xml:space="preserve">Wasser </t>
  </si>
  <si>
    <t>Baujahr vor 1980 ?</t>
  </si>
  <si>
    <t>Kosten gemäs Zusatzbedingungen</t>
  </si>
  <si>
    <t xml:space="preserve">Mietertrag (Feuer, Elementar, Wasser), Haftzeit 24 Monate </t>
  </si>
  <si>
    <t>Kosten gem. den Allgemeinen Bedingungen (ohne Mietertrag)</t>
  </si>
  <si>
    <t>Feuer (für Gebäude ohne Kantonale Gebäudeversicherungen)</t>
  </si>
  <si>
    <t>Gebäudeverglasung in gemeinsam benutzten Räumen</t>
  </si>
  <si>
    <t>Der Selbstbehalt pro Schadenfall beträgt CHF 500.- / Dekontaminationskosten gemäss Zusatzbedingungen</t>
  </si>
  <si>
    <t>Seite 3d</t>
  </si>
  <si>
    <t>Seite 3e</t>
  </si>
  <si>
    <t>Deckung auf Erstes Risiko</t>
  </si>
  <si>
    <t xml:space="preserve">Der Selbstbehalt pro Schadenfall beträgt CHF 500.- </t>
  </si>
  <si>
    <t>IM NAMEN VON LLOYD'S LONDON</t>
  </si>
  <si>
    <t>Die in diesem Antrag enthaltenen Fragen sind für den Abschluss des Vertrages relevant. 
Unwahre Angaben können gemäss Art. 6 des Versicherungsvertrages (VVG) zum Rücktritt des Versicherers vom Vertrag führen.</t>
  </si>
  <si>
    <t>Privathaftpflicht-Versicherung</t>
  </si>
  <si>
    <t>- wurden die Leitungen in den letzten 5 Jahren saniert ?</t>
  </si>
  <si>
    <t>Jahresprämie ohne Stempelabgabe (Hauptverfall 01.01.)</t>
  </si>
  <si>
    <t>Eidg. Stempelabgabe 5%</t>
  </si>
  <si>
    <t>Total Jahresprämie inkl. Stempelabgabe</t>
  </si>
  <si>
    <t>ANTRAG PRIVATVERSICHERUNG</t>
  </si>
  <si>
    <t>Seite 4a</t>
  </si>
  <si>
    <t>Seite 4b</t>
  </si>
  <si>
    <t>Seite 4c</t>
  </si>
  <si>
    <t>Seite 4d</t>
  </si>
  <si>
    <t xml:space="preserve">ERKLÄRUNG UND UNTERSCHRIFT </t>
  </si>
  <si>
    <t>ZURÜCK ZUR ERFASSUNG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</si>
</sst>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CHF&quot;\ * #,##0.00_ ;_ &quot;CHF&quot;\ * \-#,##0.00_ ;_ &quot;CHF&quot;\ * &quot;-&quot;??_ ;_ @_ "/>
    <numFmt numFmtId="43" formatCode="_ * #,##0.00_ ;_ * \-#,##0.00_ ;_ * &quot;-&quot;??_ ;_ @_ "/>
    <numFmt numFmtId="164" formatCode="_ * #,##0_ ;_ * \-#,##0_ ;_ * &quot;-&quot;??_ ;_ @_ "/>
    <numFmt numFmtId="165" formatCode="_ &quot;CHF&quot;\ * #,##0_ ;_ &quot;CHF&quot;\ * \-#,##0_ ;_ &quot;CHF&quot;\ * &quot;-&quot;??_ ;_ @_ "/>
  </numFmts>
  <fonts count="53" x14ac:knownFonts="1">
    <font>
      <sz val="10"/>
      <name val="Arial"/>
    </font>
    <font>
      <sz val="10"/>
      <name val="Arial"/>
      <family val="2"/>
    </font>
    <font>
      <b/>
      <sz val="10"/>
      <name val="Arial"/>
      <family val="2"/>
    </font>
    <font>
      <sz val="10"/>
      <name val="Arial"/>
      <family val="2"/>
    </font>
    <font>
      <u/>
      <sz val="10"/>
      <color indexed="12"/>
      <name val="Arial"/>
      <family val="2"/>
    </font>
    <font>
      <b/>
      <sz val="14"/>
      <name val="Arial"/>
      <family val="2"/>
    </font>
    <font>
      <sz val="10"/>
      <name val="Arial"/>
      <family val="2"/>
    </font>
    <font>
      <b/>
      <sz val="12"/>
      <name val="Arial"/>
      <family val="2"/>
    </font>
    <font>
      <sz val="10"/>
      <color indexed="12"/>
      <name val="Arial"/>
      <family val="2"/>
    </font>
    <font>
      <sz val="10"/>
      <color indexed="10"/>
      <name val="Arial"/>
      <family val="2"/>
    </font>
    <font>
      <sz val="10"/>
      <color indexed="63"/>
      <name val="Arial"/>
      <family val="2"/>
    </font>
    <font>
      <b/>
      <sz val="10"/>
      <color indexed="10"/>
      <name val="Arial"/>
      <family val="2"/>
    </font>
    <font>
      <b/>
      <sz val="12"/>
      <color indexed="10"/>
      <name val="Arial"/>
      <family val="2"/>
    </font>
    <font>
      <sz val="11"/>
      <name val="Arial"/>
      <family val="2"/>
    </font>
    <font>
      <sz val="11"/>
      <color theme="4" tint="-0.249977111117893"/>
      <name val="Arial"/>
      <family val="2"/>
    </font>
    <font>
      <sz val="10"/>
      <color theme="4" tint="-0.249977111117893"/>
      <name val="Arial"/>
      <family val="2"/>
    </font>
    <font>
      <sz val="20"/>
      <color theme="4" tint="-0.249977111117893"/>
      <name val="Arial"/>
      <family val="2"/>
    </font>
    <font>
      <sz val="12"/>
      <color theme="4" tint="-0.249977111117893"/>
      <name val="Arial"/>
      <family val="2"/>
    </font>
    <font>
      <b/>
      <sz val="12"/>
      <color theme="4" tint="-0.249977111117893"/>
      <name val="Arial"/>
      <family val="2"/>
    </font>
    <font>
      <b/>
      <sz val="16"/>
      <color theme="4" tint="-0.249977111117893"/>
      <name val="Arial"/>
      <family val="2"/>
    </font>
    <font>
      <sz val="12"/>
      <color theme="0"/>
      <name val="Arial"/>
      <family val="2"/>
    </font>
    <font>
      <i/>
      <sz val="12"/>
      <color rgb="FFFF0000"/>
      <name val="Arial"/>
      <family val="2"/>
    </font>
    <font>
      <i/>
      <sz val="12"/>
      <color theme="4" tint="-0.249977111117893"/>
      <name val="Arial"/>
      <family val="2"/>
    </font>
    <font>
      <sz val="14"/>
      <color theme="4" tint="-0.249977111117893"/>
      <name val="Arial"/>
      <family val="2"/>
    </font>
    <font>
      <b/>
      <sz val="14"/>
      <color theme="4" tint="-0.249977111117893"/>
      <name val="Arial"/>
      <family val="2"/>
    </font>
    <font>
      <b/>
      <i/>
      <sz val="12"/>
      <color theme="4" tint="-0.249977111117893"/>
      <name val="Arial"/>
      <family val="2"/>
    </font>
    <font>
      <sz val="12"/>
      <color theme="5" tint="-0.249977111117893"/>
      <name val="Arial"/>
      <family val="2"/>
    </font>
    <font>
      <b/>
      <sz val="16"/>
      <color theme="5" tint="-0.249977111117893"/>
      <name val="Arial"/>
      <family val="2"/>
    </font>
    <font>
      <sz val="14"/>
      <color theme="5" tint="-0.249977111117893"/>
      <name val="Arial"/>
      <family val="2"/>
    </font>
    <font>
      <b/>
      <sz val="22"/>
      <color theme="4" tint="-0.249977111117893"/>
      <name val="Arial"/>
      <family val="2"/>
    </font>
    <font>
      <b/>
      <sz val="14"/>
      <color theme="0"/>
      <name val="Arial"/>
      <family val="2"/>
    </font>
    <font>
      <b/>
      <sz val="16"/>
      <color theme="0"/>
      <name val="Arial"/>
      <family val="2"/>
    </font>
    <font>
      <b/>
      <sz val="18"/>
      <color theme="0"/>
      <name val="Arial"/>
      <family val="2"/>
    </font>
    <font>
      <i/>
      <sz val="12"/>
      <color rgb="FFC00000"/>
      <name val="Arial"/>
      <family val="2"/>
    </font>
    <font>
      <sz val="18"/>
      <color rgb="FFC00000"/>
      <name val="Arial"/>
      <family val="2"/>
    </font>
    <font>
      <sz val="20"/>
      <color rgb="FFC00000"/>
      <name val="Arial"/>
      <family val="2"/>
    </font>
    <font>
      <sz val="9"/>
      <color rgb="FFC00000"/>
      <name val="Arial"/>
      <family val="2"/>
    </font>
    <font>
      <sz val="14"/>
      <color theme="0"/>
      <name val="Arial"/>
      <family val="2"/>
    </font>
    <font>
      <vertAlign val="superscript"/>
      <sz val="12"/>
      <color theme="4" tint="-0.249977111117893"/>
      <name val="Arial"/>
      <family val="2"/>
    </font>
    <font>
      <vertAlign val="superscript"/>
      <sz val="12"/>
      <color theme="1" tint="0.499984740745262"/>
      <name val="Arial"/>
      <family val="2"/>
    </font>
    <font>
      <sz val="10"/>
      <color theme="1" tint="0.499984740745262"/>
      <name val="Arial"/>
      <family val="2"/>
    </font>
    <font>
      <vertAlign val="superscript"/>
      <sz val="10"/>
      <color theme="1" tint="0.499984740745262"/>
      <name val="Arial"/>
      <family val="2"/>
    </font>
    <font>
      <sz val="9"/>
      <color indexed="81"/>
      <name val="Segoe UI"/>
      <family val="2"/>
    </font>
    <font>
      <b/>
      <sz val="9"/>
      <color indexed="81"/>
      <name val="Segoe UI"/>
      <family val="2"/>
    </font>
    <font>
      <sz val="10"/>
      <color rgb="FFC00000"/>
      <name val="Arial"/>
      <family val="2"/>
    </font>
    <font>
      <b/>
      <sz val="11"/>
      <color theme="5" tint="-0.249977111117893"/>
      <name val="Arial"/>
      <family val="2"/>
    </font>
    <font>
      <sz val="10"/>
      <color theme="0" tint="-0.34998626667073579"/>
      <name val="Arial"/>
      <family val="2"/>
    </font>
    <font>
      <sz val="16"/>
      <color theme="4" tint="-0.249977111117893"/>
      <name val="Arial"/>
      <family val="2"/>
    </font>
    <font>
      <sz val="16"/>
      <color rgb="FFC00000"/>
      <name val="Arial"/>
      <family val="2"/>
    </font>
    <font>
      <sz val="10"/>
      <color theme="0"/>
      <name val="Arial"/>
      <family val="2"/>
    </font>
    <font>
      <b/>
      <sz val="11"/>
      <color theme="3" tint="-0.249977111117893"/>
      <name val="Arial"/>
      <family val="2"/>
    </font>
    <font>
      <sz val="11"/>
      <color theme="3" tint="-0.249977111117893"/>
      <name val="Arial"/>
      <family val="2"/>
    </font>
    <font>
      <sz val="24"/>
      <color theme="0"/>
      <name val="Arial"/>
      <family val="2"/>
    </font>
  </fonts>
  <fills count="14">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style="medium">
        <color theme="0"/>
      </bottom>
      <diagonal/>
    </border>
    <border>
      <left/>
      <right/>
      <top style="thin">
        <color indexed="64"/>
      </top>
      <bottom style="medium">
        <color theme="0"/>
      </bottom>
      <diagonal/>
    </border>
    <border>
      <left/>
      <right style="medium">
        <color theme="0"/>
      </right>
      <top style="thin">
        <color indexed="64"/>
      </top>
      <bottom style="medium">
        <color theme="0"/>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304">
    <xf numFmtId="0" fontId="0" fillId="0" borderId="0" xfId="0"/>
    <xf numFmtId="0" fontId="6" fillId="0" borderId="0" xfId="0" applyFont="1"/>
    <xf numFmtId="0" fontId="7" fillId="0" borderId="1" xfId="0" applyFont="1" applyFill="1" applyBorder="1" applyProtection="1"/>
    <xf numFmtId="0" fontId="7" fillId="2" borderId="1" xfId="0" applyFont="1" applyFill="1" applyBorder="1" applyProtection="1">
      <protection locked="0"/>
    </xf>
    <xf numFmtId="0" fontId="7" fillId="0" borderId="0" xfId="0" applyFont="1" applyFill="1" applyProtection="1"/>
    <xf numFmtId="0" fontId="8" fillId="0" borderId="0" xfId="0" applyFont="1" applyFill="1" applyAlignment="1" applyProtection="1">
      <alignment horizontal="center"/>
    </xf>
    <xf numFmtId="43" fontId="9" fillId="0" borderId="0" xfId="1" applyFont="1" applyFill="1" applyProtection="1"/>
    <xf numFmtId="0" fontId="10" fillId="0" borderId="2" xfId="0" applyFont="1" applyBorder="1"/>
    <xf numFmtId="43" fontId="6" fillId="0" borderId="0" xfId="1" applyFont="1" applyAlignment="1">
      <alignment horizontal="center"/>
    </xf>
    <xf numFmtId="0" fontId="9" fillId="0" borderId="0" xfId="0" applyFont="1" applyFill="1" applyProtection="1"/>
    <xf numFmtId="0" fontId="10" fillId="0" borderId="2" xfId="0" applyFont="1" applyFill="1" applyBorder="1"/>
    <xf numFmtId="0" fontId="9" fillId="0" borderId="2" xfId="0" applyFont="1" applyBorder="1" applyAlignment="1" applyProtection="1">
      <alignment horizontal="center"/>
    </xf>
    <xf numFmtId="43" fontId="11" fillId="0" borderId="2" xfId="1" applyFont="1" applyBorder="1" applyProtection="1"/>
    <xf numFmtId="0" fontId="12" fillId="0" borderId="0" xfId="0" applyFont="1" applyFill="1" applyProtection="1"/>
    <xf numFmtId="0" fontId="9" fillId="0" borderId="0" xfId="0" applyFont="1" applyFill="1" applyAlignment="1" applyProtection="1">
      <alignment horizontal="center"/>
    </xf>
    <xf numFmtId="43" fontId="11" fillId="0" borderId="0" xfId="1" applyFont="1" applyFill="1" applyProtection="1"/>
    <xf numFmtId="0" fontId="9" fillId="0" borderId="0" xfId="0" applyFont="1"/>
    <xf numFmtId="0" fontId="7" fillId="0" borderId="0" xfId="0" applyFont="1" applyProtection="1"/>
    <xf numFmtId="0" fontId="12" fillId="0" borderId="0" xfId="0" applyFont="1" applyProtection="1"/>
    <xf numFmtId="43" fontId="1" fillId="0" borderId="0" xfId="1" applyFont="1" applyProtection="1"/>
    <xf numFmtId="0" fontId="1" fillId="0" borderId="0" xfId="0" applyFont="1" applyProtection="1"/>
    <xf numFmtId="0" fontId="2" fillId="0" borderId="0" xfId="0" applyFont="1" applyAlignment="1" applyProtection="1">
      <alignment horizontal="center"/>
    </xf>
    <xf numFmtId="43" fontId="2" fillId="0" borderId="0" xfId="1" applyFont="1" applyAlignment="1" applyProtection="1">
      <alignment horizontal="center"/>
    </xf>
    <xf numFmtId="0" fontId="2" fillId="0" borderId="0" xfId="0" applyFont="1" applyProtection="1"/>
    <xf numFmtId="0" fontId="1" fillId="0" borderId="2" xfId="0" applyFont="1" applyBorder="1" applyAlignment="1" applyProtection="1">
      <alignment horizontal="center"/>
    </xf>
    <xf numFmtId="43" fontId="1" fillId="0" borderId="2" xfId="1" applyFont="1" applyBorder="1" applyProtection="1"/>
    <xf numFmtId="0" fontId="1" fillId="0" borderId="0" xfId="0" applyFont="1" applyFill="1" applyAlignment="1" applyProtection="1">
      <alignment horizontal="center"/>
    </xf>
    <xf numFmtId="43" fontId="1" fillId="0" borderId="0" xfId="1" applyFont="1" applyFill="1" applyProtection="1"/>
    <xf numFmtId="0" fontId="1" fillId="0" borderId="0" xfId="0" applyFont="1" applyFill="1" applyProtection="1"/>
    <xf numFmtId="3" fontId="1" fillId="2" borderId="0" xfId="0" applyNumberFormat="1" applyFont="1" applyFill="1" applyAlignment="1" applyProtection="1">
      <alignment horizontal="center"/>
      <protection locked="0"/>
    </xf>
    <xf numFmtId="3" fontId="1" fillId="0" borderId="0" xfId="0" applyNumberFormat="1" applyFont="1" applyFill="1" applyAlignment="1" applyProtection="1">
      <alignment horizontal="center"/>
    </xf>
    <xf numFmtId="43" fontId="1" fillId="0" borderId="0" xfId="1" applyFont="1" applyFill="1" applyAlignment="1" applyProtection="1">
      <alignment horizontal="right"/>
    </xf>
    <xf numFmtId="0" fontId="2" fillId="0" borderId="0" xfId="0" applyFont="1" applyFill="1" applyProtection="1"/>
    <xf numFmtId="0" fontId="1" fillId="0" borderId="0" xfId="0" applyFont="1"/>
    <xf numFmtId="0" fontId="2" fillId="0" borderId="2" xfId="0" applyFont="1" applyFill="1" applyBorder="1" applyProtection="1"/>
    <xf numFmtId="0" fontId="1" fillId="0" borderId="2" xfId="0" applyFont="1" applyFill="1" applyBorder="1" applyAlignment="1" applyProtection="1">
      <alignment horizontal="center"/>
    </xf>
    <xf numFmtId="43" fontId="2" fillId="0" borderId="2" xfId="1" applyFont="1" applyFill="1" applyBorder="1" applyProtection="1"/>
    <xf numFmtId="0" fontId="1" fillId="0" borderId="0" xfId="0" applyFont="1" applyAlignment="1" applyProtection="1">
      <alignment horizontal="center"/>
    </xf>
    <xf numFmtId="3" fontId="1" fillId="2" borderId="0" xfId="0" applyNumberFormat="1" applyFont="1" applyFill="1" applyAlignment="1" applyProtection="1">
      <alignment horizontal="left"/>
      <protection locked="0"/>
    </xf>
    <xf numFmtId="3" fontId="1" fillId="0" borderId="0" xfId="0" applyNumberFormat="1" applyFont="1" applyFill="1" applyAlignment="1" applyProtection="1">
      <alignment horizontal="left"/>
    </xf>
    <xf numFmtId="0" fontId="1" fillId="2" borderId="0" xfId="0" applyFont="1" applyFill="1" applyProtection="1">
      <protection locked="0"/>
    </xf>
    <xf numFmtId="0" fontId="2" fillId="0" borderId="0" xfId="0" applyFont="1" applyFill="1" applyBorder="1" applyProtection="1"/>
    <xf numFmtId="0" fontId="1" fillId="0" borderId="0" xfId="0" applyFont="1" applyFill="1" applyBorder="1" applyAlignment="1" applyProtection="1">
      <alignment horizontal="center"/>
    </xf>
    <xf numFmtId="43" fontId="2" fillId="0" borderId="0" xfId="1" applyFont="1" applyFill="1" applyBorder="1" applyProtection="1"/>
    <xf numFmtId="0" fontId="3" fillId="0" borderId="0" xfId="0" applyFont="1" applyFill="1" applyProtection="1"/>
    <xf numFmtId="3" fontId="1" fillId="0" borderId="0" xfId="0" applyNumberFormat="1" applyFont="1" applyFill="1" applyAlignment="1" applyProtection="1">
      <alignment horizontal="center"/>
      <protection locked="0"/>
    </xf>
    <xf numFmtId="0" fontId="3" fillId="0" borderId="0" xfId="0" applyFont="1" applyFill="1" applyBorder="1" applyProtection="1"/>
    <xf numFmtId="0" fontId="3" fillId="2" borderId="0" xfId="0" applyFont="1" applyFill="1" applyBorder="1" applyAlignment="1" applyProtection="1">
      <alignment horizontal="center"/>
      <protection locked="0"/>
    </xf>
    <xf numFmtId="43" fontId="1" fillId="0" borderId="0" xfId="1" applyFont="1" applyFill="1" applyBorder="1" applyProtection="1"/>
    <xf numFmtId="0" fontId="3" fillId="0" borderId="0" xfId="0" applyFont="1" applyFill="1" applyBorder="1" applyAlignment="1" applyProtection="1">
      <alignment horizontal="center"/>
      <protection locked="0"/>
    </xf>
    <xf numFmtId="43" fontId="2" fillId="0" borderId="0" xfId="1" applyFont="1" applyProtection="1"/>
    <xf numFmtId="43" fontId="1" fillId="0" borderId="0" xfId="1" applyFont="1" applyAlignment="1">
      <alignment horizontal="center"/>
    </xf>
    <xf numFmtId="0" fontId="1" fillId="0" borderId="0" xfId="0" applyFont="1" applyFill="1" applyBorder="1" applyProtection="1"/>
    <xf numFmtId="0" fontId="2" fillId="0" borderId="0" xfId="0" applyFont="1" applyFill="1" applyBorder="1" applyAlignment="1" applyProtection="1">
      <alignment horizontal="center"/>
      <protection locked="0"/>
    </xf>
    <xf numFmtId="0" fontId="1" fillId="0" borderId="0" xfId="0" applyFont="1" applyFill="1" applyAlignment="1" applyProtection="1">
      <alignment wrapText="1"/>
    </xf>
    <xf numFmtId="0" fontId="1" fillId="0" borderId="0" xfId="0" applyFont="1" applyFill="1"/>
    <xf numFmtId="43" fontId="2" fillId="0" borderId="2" xfId="1" applyFont="1" applyBorder="1" applyProtection="1"/>
    <xf numFmtId="43" fontId="2" fillId="0" borderId="0" xfId="1" applyFont="1" applyFill="1" applyProtection="1"/>
    <xf numFmtId="43" fontId="3" fillId="0" borderId="0" xfId="1" applyFont="1" applyFill="1" applyProtection="1"/>
    <xf numFmtId="3" fontId="3" fillId="2" borderId="0" xfId="0" applyNumberFormat="1" applyFont="1" applyFill="1" applyAlignment="1" applyProtection="1">
      <alignment horizontal="center"/>
      <protection locked="0"/>
    </xf>
    <xf numFmtId="3" fontId="3" fillId="0" borderId="0" xfId="0" applyNumberFormat="1" applyFont="1" applyFill="1" applyAlignment="1" applyProtection="1">
      <alignment horizontal="center"/>
    </xf>
    <xf numFmtId="0" fontId="3" fillId="0" borderId="0" xfId="0" applyFont="1" applyFill="1" applyAlignment="1" applyProtection="1">
      <alignment horizontal="center"/>
    </xf>
    <xf numFmtId="0" fontId="3" fillId="0" borderId="2" xfId="0" applyFont="1" applyFill="1" applyBorder="1" applyAlignment="1" applyProtection="1">
      <alignment horizontal="center"/>
    </xf>
    <xf numFmtId="43" fontId="2" fillId="0" borderId="3" xfId="1" applyFont="1" applyBorder="1" applyProtection="1"/>
    <xf numFmtId="0" fontId="3" fillId="0" borderId="0" xfId="0" applyFont="1" applyProtection="1"/>
    <xf numFmtId="0" fontId="1" fillId="3" borderId="0" xfId="0" applyFont="1" applyFill="1" applyAlignment="1" applyProtection="1">
      <alignment horizontal="center" vertical="center"/>
      <protection locked="0"/>
    </xf>
    <xf numFmtId="0" fontId="1" fillId="2" borderId="0" xfId="0" applyFont="1" applyFill="1" applyProtection="1"/>
    <xf numFmtId="0" fontId="3" fillId="2" borderId="0" xfId="0" applyFont="1" applyFill="1" applyProtection="1"/>
    <xf numFmtId="0" fontId="1" fillId="2" borderId="0" xfId="0" applyFont="1" applyFill="1" applyAlignment="1" applyProtection="1">
      <alignment horizontal="center" vertical="center"/>
      <protection locked="0"/>
    </xf>
    <xf numFmtId="0" fontId="1" fillId="0" borderId="0" xfId="0" applyFont="1" applyAlignment="1" applyProtection="1">
      <alignment horizontal="center" vertical="center"/>
    </xf>
    <xf numFmtId="0" fontId="1" fillId="0" borderId="0" xfId="0" applyFont="1" applyFill="1" applyAlignment="1" applyProtection="1">
      <alignment horizontal="center" vertical="center"/>
      <protection locked="0"/>
    </xf>
    <xf numFmtId="0" fontId="2" fillId="2" borderId="0" xfId="0" applyFont="1" applyFill="1" applyProtection="1"/>
    <xf numFmtId="43" fontId="1" fillId="0" borderId="0" xfId="1" applyFont="1" applyAlignment="1" applyProtection="1">
      <alignment horizontal="center"/>
    </xf>
    <xf numFmtId="0" fontId="4" fillId="0" borderId="0" xfId="2" applyFont="1" applyAlignment="1" applyProtection="1">
      <protection locked="0"/>
    </xf>
    <xf numFmtId="0" fontId="4" fillId="0" borderId="0" xfId="2" applyFont="1" applyAlignment="1" applyProtection="1"/>
    <xf numFmtId="0" fontId="1" fillId="0" borderId="0" xfId="0" applyFont="1" applyFill="1" applyAlignment="1" applyProtection="1"/>
    <xf numFmtId="0" fontId="15" fillId="4" borderId="0" xfId="0" applyFont="1" applyFill="1" applyAlignment="1">
      <alignment horizontal="left" vertical="top"/>
    </xf>
    <xf numFmtId="0" fontId="16" fillId="4" borderId="0" xfId="0" applyFont="1" applyFill="1" applyAlignment="1">
      <alignment horizontal="left" vertical="top"/>
    </xf>
    <xf numFmtId="0" fontId="14" fillId="4" borderId="0" xfId="0" applyFont="1" applyFill="1" applyAlignment="1">
      <alignment horizontal="left" vertical="top"/>
    </xf>
    <xf numFmtId="0" fontId="14" fillId="5" borderId="0" xfId="0" applyFont="1" applyFill="1" applyAlignment="1">
      <alignment horizontal="left" vertical="top"/>
    </xf>
    <xf numFmtId="0" fontId="14" fillId="4" borderId="0" xfId="0" applyFont="1" applyFill="1" applyAlignment="1">
      <alignment vertical="top"/>
    </xf>
    <xf numFmtId="0" fontId="15" fillId="4" borderId="0" xfId="0" applyFont="1" applyFill="1" applyAlignment="1">
      <alignment horizontal="left" vertical="center"/>
    </xf>
    <xf numFmtId="0" fontId="17" fillId="4" borderId="0" xfId="0" applyFont="1" applyFill="1" applyAlignment="1">
      <alignment vertical="center"/>
    </xf>
    <xf numFmtId="0" fontId="17" fillId="4" borderId="0" xfId="0" applyFont="1" applyFill="1" applyAlignment="1">
      <alignment horizontal="left" vertical="center"/>
    </xf>
    <xf numFmtId="0" fontId="19" fillId="4" borderId="0" xfId="0" applyFont="1" applyFill="1" applyAlignment="1">
      <alignment vertical="center"/>
    </xf>
    <xf numFmtId="0" fontId="17" fillId="4" borderId="0" xfId="0" applyFont="1" applyFill="1" applyAlignment="1">
      <alignment horizontal="left" vertical="center" indent="1"/>
    </xf>
    <xf numFmtId="0" fontId="21" fillId="4" borderId="0" xfId="0" applyFont="1" applyFill="1" applyAlignment="1">
      <alignment horizontal="left" vertical="center"/>
    </xf>
    <xf numFmtId="0" fontId="18" fillId="4" borderId="0" xfId="0" applyFont="1" applyFill="1" applyAlignment="1">
      <alignment horizontal="left" vertical="top"/>
    </xf>
    <xf numFmtId="0" fontId="0" fillId="0" borderId="0" xfId="0" applyFont="1" applyProtection="1"/>
    <xf numFmtId="0" fontId="1" fillId="7" borderId="0" xfId="0" applyFont="1" applyFill="1" applyBorder="1" applyAlignment="1" applyProtection="1">
      <alignment horizontal="center" vertical="center"/>
      <protection locked="0"/>
    </xf>
    <xf numFmtId="0" fontId="1" fillId="7" borderId="0" xfId="0" applyFont="1" applyFill="1" applyBorder="1" applyAlignment="1" applyProtection="1">
      <alignment vertical="center"/>
    </xf>
    <xf numFmtId="0" fontId="1" fillId="7" borderId="0" xfId="0" applyFont="1" applyFill="1" applyBorder="1" applyAlignment="1">
      <alignment vertical="center"/>
    </xf>
    <xf numFmtId="0" fontId="1" fillId="7" borderId="0" xfId="0" applyFont="1" applyFill="1" applyBorder="1" applyAlignment="1" applyProtection="1">
      <alignment vertical="center"/>
      <protection locked="0"/>
    </xf>
    <xf numFmtId="0" fontId="10" fillId="7" borderId="0" xfId="0" applyFont="1" applyFill="1" applyBorder="1" applyAlignment="1">
      <alignment vertical="center"/>
    </xf>
    <xf numFmtId="0" fontId="9" fillId="7" borderId="0" xfId="0" applyFont="1" applyFill="1" applyBorder="1" applyAlignment="1" applyProtection="1">
      <alignment vertical="center"/>
    </xf>
    <xf numFmtId="0" fontId="1" fillId="7" borderId="0" xfId="0" applyFont="1" applyFill="1" applyBorder="1" applyAlignment="1" applyProtection="1">
      <alignment vertical="center" wrapText="1"/>
    </xf>
    <xf numFmtId="0" fontId="9" fillId="7" borderId="0" xfId="0" applyFont="1" applyFill="1" applyBorder="1" applyAlignment="1">
      <alignment vertical="center"/>
    </xf>
    <xf numFmtId="43" fontId="1" fillId="7" borderId="0" xfId="1" applyFont="1" applyFill="1" applyBorder="1" applyAlignment="1" applyProtection="1">
      <alignment horizontal="center" vertical="center"/>
    </xf>
    <xf numFmtId="0" fontId="4" fillId="7" borderId="0" xfId="2" applyFont="1" applyFill="1" applyBorder="1" applyAlignment="1" applyProtection="1">
      <alignment vertical="center"/>
      <protection locked="0"/>
    </xf>
    <xf numFmtId="0" fontId="4" fillId="7" borderId="0" xfId="2" applyFont="1" applyFill="1" applyBorder="1" applyAlignment="1" applyProtection="1">
      <alignment vertical="center"/>
    </xf>
    <xf numFmtId="0" fontId="1" fillId="7" borderId="0" xfId="0" applyFont="1" applyFill="1" applyBorder="1" applyAlignment="1" applyProtection="1">
      <alignment horizontal="center" vertical="center" wrapText="1"/>
      <protection locked="0"/>
    </xf>
    <xf numFmtId="0" fontId="1" fillId="7" borderId="0" xfId="0" applyFont="1" applyFill="1" applyBorder="1" applyAlignment="1" applyProtection="1">
      <alignment vertical="center" wrapText="1"/>
      <protection locked="0"/>
    </xf>
    <xf numFmtId="0" fontId="5" fillId="7" borderId="0" xfId="0" applyFont="1" applyFill="1" applyBorder="1" applyAlignment="1" applyProtection="1">
      <alignment vertical="center"/>
    </xf>
    <xf numFmtId="0" fontId="1" fillId="7" borderId="0" xfId="0" applyFont="1" applyFill="1" applyBorder="1" applyAlignment="1">
      <alignment horizontal="center" vertical="center"/>
    </xf>
    <xf numFmtId="0" fontId="1" fillId="7" borderId="0" xfId="0" applyFont="1" applyFill="1" applyBorder="1" applyAlignment="1">
      <alignment horizontal="center" vertical="center" wrapText="1"/>
    </xf>
    <xf numFmtId="0" fontId="9" fillId="7" borderId="0" xfId="0" applyFont="1" applyFill="1" applyBorder="1" applyAlignment="1">
      <alignment horizontal="center" vertical="center"/>
    </xf>
    <xf numFmtId="2" fontId="1" fillId="7" borderId="0" xfId="1" applyNumberFormat="1" applyFont="1" applyFill="1" applyBorder="1" applyAlignment="1">
      <alignment horizontal="center" vertical="center"/>
    </xf>
    <xf numFmtId="2" fontId="1" fillId="7" borderId="0" xfId="0" applyNumberFormat="1" applyFont="1" applyFill="1" applyBorder="1" applyAlignment="1">
      <alignment horizontal="center" vertical="center"/>
    </xf>
    <xf numFmtId="0" fontId="1" fillId="8" borderId="0" xfId="0" applyFont="1" applyFill="1" applyBorder="1" applyAlignment="1" applyProtection="1">
      <alignment vertical="center"/>
    </xf>
    <xf numFmtId="0" fontId="1" fillId="8" borderId="0" xfId="0" applyFont="1" applyFill="1" applyBorder="1" applyAlignment="1" applyProtection="1">
      <alignment vertical="center"/>
      <protection locked="0"/>
    </xf>
    <xf numFmtId="44" fontId="1" fillId="7" borderId="0" xfId="0" applyNumberFormat="1" applyFont="1" applyFill="1" applyBorder="1" applyAlignment="1">
      <alignment horizontal="center" vertical="center"/>
    </xf>
    <xf numFmtId="44" fontId="1" fillId="7" borderId="0" xfId="0" applyNumberFormat="1" applyFont="1" applyFill="1" applyBorder="1" applyAlignment="1">
      <alignment vertical="center"/>
    </xf>
    <xf numFmtId="164" fontId="1" fillId="7" borderId="0" xfId="1" applyNumberFormat="1" applyFont="1" applyFill="1" applyBorder="1" applyAlignment="1">
      <alignment horizontal="center" vertical="center"/>
    </xf>
    <xf numFmtId="0" fontId="17" fillId="4" borderId="0" xfId="0" applyFont="1" applyFill="1" applyAlignment="1">
      <alignment horizontal="left" vertical="center" indent="2"/>
    </xf>
    <xf numFmtId="0" fontId="22" fillId="4" borderId="0" xfId="0" applyFont="1" applyFill="1" applyAlignment="1">
      <alignment horizontal="left" vertical="center" indent="2"/>
    </xf>
    <xf numFmtId="0" fontId="17" fillId="9" borderId="0" xfId="0" applyFont="1" applyFill="1" applyAlignment="1">
      <alignment horizontal="center" vertical="center"/>
    </xf>
    <xf numFmtId="0" fontId="17" fillId="4" borderId="0" xfId="0" applyFont="1" applyFill="1" applyAlignment="1">
      <alignment vertical="center" wrapText="1"/>
    </xf>
    <xf numFmtId="0" fontId="18" fillId="4" borderId="0" xfId="0" applyFont="1" applyFill="1" applyAlignment="1">
      <alignment horizontal="left" vertical="center" indent="1"/>
    </xf>
    <xf numFmtId="0" fontId="25" fillId="4" borderId="0" xfId="0" applyFont="1" applyFill="1" applyAlignment="1">
      <alignment horizontal="left" vertical="center" indent="1"/>
    </xf>
    <xf numFmtId="0" fontId="29" fillId="4" borderId="0" xfId="0" applyFont="1" applyFill="1" applyAlignment="1">
      <alignment horizontal="left" vertical="top"/>
    </xf>
    <xf numFmtId="0" fontId="16" fillId="6" borderId="4" xfId="0" applyFont="1" applyFill="1" applyBorder="1" applyAlignment="1" applyProtection="1">
      <alignment horizontal="center" vertical="center"/>
      <protection locked="0"/>
    </xf>
    <xf numFmtId="0" fontId="33" fillId="4" borderId="0" xfId="0" applyFont="1" applyFill="1" applyAlignment="1">
      <alignment horizontal="left" vertical="center"/>
    </xf>
    <xf numFmtId="0" fontId="34" fillId="4" borderId="0" xfId="0" applyFont="1" applyFill="1" applyAlignment="1">
      <alignment horizontal="center" vertical="center"/>
    </xf>
    <xf numFmtId="0" fontId="35" fillId="4" borderId="0" xfId="0" applyFont="1" applyFill="1" applyAlignment="1">
      <alignment horizontal="center" vertical="center"/>
    </xf>
    <xf numFmtId="0" fontId="16" fillId="4" borderId="0" xfId="0" applyFont="1" applyFill="1" applyAlignment="1">
      <alignment horizontal="center" vertical="center"/>
    </xf>
    <xf numFmtId="0" fontId="33" fillId="4" borderId="0" xfId="0" applyFont="1" applyFill="1" applyAlignment="1">
      <alignment horizontal="left" vertical="center" indent="1"/>
    </xf>
    <xf numFmtId="0" fontId="15" fillId="4" borderId="0" xfId="0" applyFont="1" applyFill="1" applyAlignment="1">
      <alignment horizontal="right" vertical="center"/>
    </xf>
    <xf numFmtId="0" fontId="32" fillId="4" borderId="0" xfId="0" applyFont="1" applyFill="1" applyAlignment="1">
      <alignment horizontal="center" vertical="center"/>
    </xf>
    <xf numFmtId="0" fontId="36" fillId="4" borderId="0" xfId="0" applyFont="1" applyFill="1" applyAlignment="1">
      <alignment horizontal="left" vertical="top" indent="1"/>
    </xf>
    <xf numFmtId="0" fontId="38" fillId="4" borderId="0" xfId="0" applyFont="1" applyFill="1" applyAlignment="1">
      <alignment horizontal="left" vertical="center"/>
    </xf>
    <xf numFmtId="0" fontId="39" fillId="4" borderId="0" xfId="0" applyFont="1" applyFill="1" applyAlignment="1">
      <alignment horizontal="right" vertical="top"/>
    </xf>
    <xf numFmtId="0" fontId="18" fillId="4" borderId="0" xfId="0" applyFont="1" applyFill="1" applyAlignment="1">
      <alignment horizontal="left" vertical="center"/>
    </xf>
    <xf numFmtId="0" fontId="44" fillId="4" borderId="0" xfId="0" applyFont="1" applyFill="1" applyAlignment="1">
      <alignment horizontal="left" vertical="top" indent="1"/>
    </xf>
    <xf numFmtId="0" fontId="18" fillId="4" borderId="0" xfId="0" quotePrefix="1" applyFont="1" applyFill="1" applyAlignment="1" applyProtection="1">
      <alignment horizontal="left" vertical="center" wrapText="1"/>
    </xf>
    <xf numFmtId="0" fontId="15" fillId="4" borderId="0" xfId="0" applyFont="1" applyFill="1" applyAlignment="1" applyProtection="1">
      <alignment horizontal="left" vertical="top"/>
    </xf>
    <xf numFmtId="0" fontId="14" fillId="4" borderId="0" xfId="0" applyFont="1" applyFill="1" applyAlignment="1" applyProtection="1">
      <alignment horizontal="left" vertical="top"/>
    </xf>
    <xf numFmtId="0" fontId="14" fillId="5" borderId="0" xfId="0" applyFont="1" applyFill="1" applyAlignment="1" applyProtection="1">
      <alignment horizontal="left" vertical="top"/>
    </xf>
    <xf numFmtId="0" fontId="29" fillId="4" borderId="0" xfId="0" applyFont="1" applyFill="1" applyAlignment="1" applyProtection="1">
      <alignment horizontal="left" vertical="top"/>
    </xf>
    <xf numFmtId="0" fontId="16" fillId="4" borderId="0" xfId="0" applyFont="1" applyFill="1" applyAlignment="1" applyProtection="1">
      <alignment horizontal="left" vertical="top"/>
    </xf>
    <xf numFmtId="0" fontId="18" fillId="4" borderId="0" xfId="0" applyFont="1" applyFill="1" applyAlignment="1" applyProtection="1">
      <alignment horizontal="left" vertical="top"/>
    </xf>
    <xf numFmtId="0" fontId="19" fillId="4" borderId="0" xfId="0" applyFont="1" applyFill="1" applyAlignment="1" applyProtection="1">
      <alignment vertical="center"/>
    </xf>
    <xf numFmtId="0" fontId="17" fillId="4" borderId="0" xfId="0" applyFont="1" applyFill="1" applyAlignment="1" applyProtection="1">
      <alignment vertical="center"/>
    </xf>
    <xf numFmtId="0" fontId="15" fillId="4" borderId="0" xfId="0" applyFont="1" applyFill="1" applyAlignment="1" applyProtection="1">
      <alignment horizontal="right" vertical="center"/>
    </xf>
    <xf numFmtId="0" fontId="17" fillId="4" borderId="0" xfId="0" applyFont="1" applyFill="1" applyAlignment="1" applyProtection="1">
      <alignment horizontal="left" vertical="center"/>
    </xf>
    <xf numFmtId="0" fontId="18" fillId="4" borderId="0" xfId="0" applyFont="1" applyFill="1" applyAlignment="1" applyProtection="1">
      <alignment horizontal="left" vertical="center"/>
    </xf>
    <xf numFmtId="0" fontId="17" fillId="4" borderId="0" xfId="0" applyFont="1" applyFill="1" applyAlignment="1" applyProtection="1">
      <alignment horizontal="left" vertical="center" indent="1"/>
    </xf>
    <xf numFmtId="0" fontId="17" fillId="4" borderId="0" xfId="0" quotePrefix="1" applyFont="1" applyFill="1" applyAlignment="1" applyProtection="1">
      <alignment horizontal="left" vertical="center"/>
    </xf>
    <xf numFmtId="0" fontId="44" fillId="4" borderId="0" xfId="0" applyFont="1" applyFill="1" applyAlignment="1" applyProtection="1">
      <alignment horizontal="left" vertical="top" indent="1"/>
    </xf>
    <xf numFmtId="0" fontId="18" fillId="4" borderId="0" xfId="0" quotePrefix="1" applyFont="1" applyFill="1" applyAlignment="1" applyProtection="1">
      <alignment horizontal="left" vertical="center" indent="2"/>
    </xf>
    <xf numFmtId="0" fontId="15" fillId="5" borderId="0" xfId="0" applyFont="1" applyFill="1" applyAlignment="1" applyProtection="1">
      <alignment horizontal="left" vertical="top"/>
    </xf>
    <xf numFmtId="0" fontId="29" fillId="5" borderId="0" xfId="0" applyFont="1" applyFill="1" applyAlignment="1" applyProtection="1">
      <alignment horizontal="left" vertical="top"/>
    </xf>
    <xf numFmtId="0" fontId="16" fillId="5" borderId="0" xfId="0" applyFont="1" applyFill="1" applyAlignment="1" applyProtection="1">
      <alignment horizontal="left" vertical="top"/>
    </xf>
    <xf numFmtId="0" fontId="18" fillId="5" borderId="0" xfId="0" applyFont="1" applyFill="1" applyAlignment="1" applyProtection="1">
      <alignment horizontal="left" vertical="top"/>
    </xf>
    <xf numFmtId="0" fontId="19" fillId="5" borderId="0" xfId="0" applyFont="1" applyFill="1" applyAlignment="1" applyProtection="1">
      <alignment vertical="center"/>
    </xf>
    <xf numFmtId="0" fontId="17" fillId="5" borderId="0" xfId="0" applyFont="1" applyFill="1" applyAlignment="1" applyProtection="1">
      <alignment vertical="center"/>
    </xf>
    <xf numFmtId="0" fontId="17" fillId="5" borderId="0" xfId="0" applyFont="1" applyFill="1" applyAlignment="1" applyProtection="1">
      <alignment horizontal="left" vertical="center"/>
    </xf>
    <xf numFmtId="0" fontId="16" fillId="6" borderId="4" xfId="0" applyFont="1" applyFill="1" applyBorder="1" applyAlignment="1" applyProtection="1">
      <alignment horizontal="center" vertical="center"/>
    </xf>
    <xf numFmtId="0" fontId="17" fillId="5" borderId="0" xfId="0" applyFont="1" applyFill="1" applyAlignment="1" applyProtection="1">
      <alignment horizontal="left" vertical="center" indent="1"/>
    </xf>
    <xf numFmtId="0" fontId="20" fillId="5" borderId="0" xfId="0" applyFont="1" applyFill="1" applyAlignment="1" applyProtection="1">
      <alignment horizontal="left" vertical="center" indent="1"/>
    </xf>
    <xf numFmtId="0" fontId="21" fillId="5" borderId="0" xfId="0" applyFont="1" applyFill="1" applyAlignment="1" applyProtection="1">
      <alignment horizontal="left" vertical="center"/>
    </xf>
    <xf numFmtId="0" fontId="25" fillId="5" borderId="0" xfId="0" applyFont="1" applyFill="1" applyAlignment="1" applyProtection="1">
      <alignment horizontal="left" vertical="center" indent="1"/>
    </xf>
    <xf numFmtId="0" fontId="17" fillId="6" borderId="0" xfId="0" applyFont="1" applyFill="1" applyAlignment="1" applyProtection="1">
      <alignment horizontal="center" vertical="center"/>
    </xf>
    <xf numFmtId="0" fontId="22" fillId="5" borderId="0" xfId="0" applyFont="1" applyFill="1" applyAlignment="1" applyProtection="1">
      <alignment horizontal="left" vertical="center" indent="2"/>
    </xf>
    <xf numFmtId="0" fontId="17" fillId="5" borderId="0" xfId="0" applyFont="1" applyFill="1" applyAlignment="1" applyProtection="1">
      <alignment horizontal="left" vertical="center" indent="2"/>
    </xf>
    <xf numFmtId="0" fontId="17" fillId="5" borderId="0" xfId="0" applyFont="1" applyFill="1" applyAlignment="1" applyProtection="1">
      <alignment vertical="center" wrapText="1"/>
    </xf>
    <xf numFmtId="0" fontId="17" fillId="5" borderId="12" xfId="0" applyFont="1" applyFill="1" applyBorder="1" applyAlignment="1" applyProtection="1">
      <alignment horizontal="left" vertical="center"/>
    </xf>
    <xf numFmtId="0" fontId="17" fillId="5" borderId="12" xfId="0" applyFont="1" applyFill="1" applyBorder="1" applyAlignment="1" applyProtection="1">
      <alignment vertical="center"/>
    </xf>
    <xf numFmtId="0" fontId="26" fillId="5" borderId="0" xfId="0" applyFont="1" applyFill="1" applyAlignment="1" applyProtection="1">
      <alignment horizontal="left" vertical="center"/>
    </xf>
    <xf numFmtId="0" fontId="26" fillId="5" borderId="0" xfId="0" applyFont="1" applyFill="1" applyAlignment="1" applyProtection="1">
      <alignment vertical="center"/>
    </xf>
    <xf numFmtId="0" fontId="27" fillId="5" borderId="0" xfId="0" applyFont="1" applyFill="1" applyAlignment="1" applyProtection="1">
      <alignment vertical="center"/>
    </xf>
    <xf numFmtId="0" fontId="15" fillId="5" borderId="0" xfId="0" applyFont="1" applyFill="1" applyAlignment="1" applyProtection="1">
      <alignment horizontal="left" vertical="center"/>
    </xf>
    <xf numFmtId="0" fontId="17" fillId="6" borderId="0" xfId="0" applyFont="1" applyFill="1" applyAlignment="1" applyProtection="1">
      <alignment horizontal="left" vertical="center"/>
    </xf>
    <xf numFmtId="0" fontId="14" fillId="6" borderId="0" xfId="0" applyFont="1" applyFill="1" applyAlignment="1" applyProtection="1">
      <alignment horizontal="left" vertical="top"/>
    </xf>
    <xf numFmtId="0" fontId="15" fillId="6" borderId="0" xfId="0" applyFont="1" applyFill="1" applyAlignment="1" applyProtection="1">
      <alignment horizontal="left" vertical="top"/>
    </xf>
    <xf numFmtId="0" fontId="15" fillId="6" borderId="0" xfId="0" applyFont="1" applyFill="1" applyAlignment="1" applyProtection="1">
      <alignment horizontal="left" vertical="center"/>
    </xf>
    <xf numFmtId="0" fontId="23" fillId="5" borderId="0" xfId="0" applyNumberFormat="1" applyFont="1" applyFill="1" applyBorder="1" applyAlignment="1" applyProtection="1">
      <alignment horizontal="left" vertical="center" wrapText="1" indent="1"/>
    </xf>
    <xf numFmtId="0" fontId="45" fillId="5" borderId="0" xfId="0" applyFont="1" applyFill="1" applyAlignment="1" applyProtection="1">
      <alignment vertical="center"/>
    </xf>
    <xf numFmtId="0" fontId="17" fillId="6" borderId="0" xfId="0" applyFont="1" applyFill="1" applyAlignment="1" applyProtection="1">
      <alignment vertical="center"/>
    </xf>
    <xf numFmtId="0" fontId="17" fillId="6" borderId="0" xfId="0" applyFont="1" applyFill="1" applyBorder="1" applyAlignment="1" applyProtection="1">
      <alignment horizontal="left" vertical="center"/>
    </xf>
    <xf numFmtId="0" fontId="26" fillId="6" borderId="0" xfId="0" applyFont="1" applyFill="1" applyAlignment="1" applyProtection="1">
      <alignment vertical="center"/>
    </xf>
    <xf numFmtId="0" fontId="47" fillId="6" borderId="4" xfId="0" applyFont="1" applyFill="1" applyBorder="1" applyAlignment="1" applyProtection="1">
      <alignment horizontal="center" vertical="center"/>
    </xf>
    <xf numFmtId="0" fontId="47" fillId="12" borderId="0" xfId="0" applyFont="1" applyFill="1" applyAlignment="1" applyProtection="1">
      <alignment horizontal="left" vertical="center"/>
    </xf>
    <xf numFmtId="0" fontId="15" fillId="5" borderId="0" xfId="0" applyFont="1" applyFill="1" applyAlignment="1" applyProtection="1">
      <alignment horizontal="right" vertical="center"/>
    </xf>
    <xf numFmtId="0" fontId="18" fillId="5" borderId="0" xfId="0" applyFont="1" applyFill="1" applyAlignment="1" applyProtection="1">
      <alignment horizontal="left" vertical="center"/>
    </xf>
    <xf numFmtId="0" fontId="47" fillId="5" borderId="0" xfId="0" applyFont="1" applyFill="1" applyAlignment="1" applyProtection="1">
      <alignment horizontal="left" vertical="top"/>
    </xf>
    <xf numFmtId="0" fontId="47" fillId="5" borderId="0" xfId="0" applyFont="1" applyFill="1" applyAlignment="1" applyProtection="1">
      <alignment horizontal="left" vertical="center"/>
    </xf>
    <xf numFmtId="0" fontId="14" fillId="5" borderId="0" xfId="0" applyFont="1" applyFill="1" applyAlignment="1" applyProtection="1">
      <alignment horizontal="left" vertical="center"/>
    </xf>
    <xf numFmtId="0" fontId="17" fillId="5" borderId="0" xfId="0" quotePrefix="1" applyFont="1" applyFill="1" applyAlignment="1" applyProtection="1">
      <alignment horizontal="left" vertical="center" indent="2"/>
    </xf>
    <xf numFmtId="0" fontId="19" fillId="6" borderId="0" xfId="0" applyFont="1" applyFill="1" applyAlignment="1" applyProtection="1">
      <alignment vertical="center"/>
    </xf>
    <xf numFmtId="0" fontId="44" fillId="5" borderId="0" xfId="0" applyFont="1" applyFill="1" applyAlignment="1" applyProtection="1">
      <alignment horizontal="left" vertical="top" indent="1"/>
    </xf>
    <xf numFmtId="0" fontId="17" fillId="5" borderId="0" xfId="0" quotePrefix="1" applyFont="1" applyFill="1" applyAlignment="1" applyProtection="1">
      <alignment horizontal="left" vertical="center"/>
    </xf>
    <xf numFmtId="0" fontId="18" fillId="5" borderId="0" xfId="0" quotePrefix="1" applyFont="1" applyFill="1" applyAlignment="1" applyProtection="1">
      <alignment horizontal="left" vertical="center" wrapText="1"/>
    </xf>
    <xf numFmtId="0" fontId="52" fillId="4" borderId="0" xfId="2" applyFont="1" applyFill="1" applyBorder="1" applyAlignment="1" applyProtection="1">
      <alignment horizontal="center" vertical="center"/>
    </xf>
    <xf numFmtId="0" fontId="48" fillId="5" borderId="0" xfId="0" applyFont="1" applyFill="1" applyAlignment="1" applyProtection="1">
      <alignment horizontal="left" vertical="top" indent="1"/>
    </xf>
    <xf numFmtId="0" fontId="47" fillId="5" borderId="0" xfId="0" applyFont="1" applyFill="1" applyAlignment="1" applyProtection="1">
      <alignment vertical="center"/>
    </xf>
    <xf numFmtId="0" fontId="51" fillId="5" borderId="0" xfId="0" applyFont="1" applyFill="1" applyAlignment="1" applyProtection="1">
      <alignment vertical="center"/>
    </xf>
    <xf numFmtId="0" fontId="51" fillId="5" borderId="0" xfId="0" applyFont="1" applyFill="1" applyAlignment="1" applyProtection="1">
      <alignment horizontal="left" vertical="top"/>
    </xf>
    <xf numFmtId="0" fontId="14" fillId="6" borderId="0" xfId="0" applyFont="1" applyFill="1" applyAlignment="1" applyProtection="1">
      <alignment horizontal="left" vertical="center"/>
    </xf>
    <xf numFmtId="0" fontId="14" fillId="4" borderId="0" xfId="0" applyFont="1" applyFill="1" applyAlignment="1" applyProtection="1">
      <alignment horizontal="left" vertical="center"/>
    </xf>
    <xf numFmtId="0" fontId="31" fillId="11" borderId="0" xfId="0" applyFont="1" applyFill="1" applyAlignment="1" applyProtection="1">
      <alignment vertical="center"/>
    </xf>
    <xf numFmtId="0" fontId="49" fillId="11" borderId="0" xfId="0" applyFont="1" applyFill="1" applyAlignment="1" applyProtection="1">
      <alignment horizontal="left" vertical="top"/>
    </xf>
    <xf numFmtId="0" fontId="31" fillId="5" borderId="17" xfId="0" applyFont="1" applyFill="1" applyBorder="1" applyAlignment="1" applyProtection="1">
      <alignment vertical="center"/>
    </xf>
    <xf numFmtId="0" fontId="31" fillId="9" borderId="16" xfId="0" applyFont="1" applyFill="1" applyBorder="1" applyAlignment="1" applyProtection="1">
      <alignment horizontal="center" vertical="center"/>
    </xf>
    <xf numFmtId="0" fontId="31" fillId="9" borderId="17" xfId="0" applyFont="1" applyFill="1" applyBorder="1" applyAlignment="1" applyProtection="1">
      <alignment horizontal="center" vertical="center"/>
    </xf>
    <xf numFmtId="0" fontId="31" fillId="9" borderId="18" xfId="0" applyFont="1" applyFill="1" applyBorder="1" applyAlignment="1" applyProtection="1">
      <alignment horizontal="center" vertical="center"/>
    </xf>
    <xf numFmtId="0" fontId="16" fillId="6" borderId="5" xfId="0" applyFont="1" applyFill="1" applyBorder="1" applyAlignment="1" applyProtection="1">
      <alignment horizontal="left" vertical="center" indent="1"/>
      <protection locked="0"/>
    </xf>
    <xf numFmtId="0" fontId="16" fillId="6" borderId="6" xfId="0" applyFont="1" applyFill="1" applyBorder="1" applyAlignment="1" applyProtection="1">
      <alignment horizontal="left" vertical="center" indent="1"/>
      <protection locked="0"/>
    </xf>
    <xf numFmtId="0" fontId="16" fillId="6" borderId="7" xfId="0" applyFont="1" applyFill="1" applyBorder="1" applyAlignment="1" applyProtection="1">
      <alignment horizontal="left" vertical="center" indent="1"/>
      <protection locked="0"/>
    </xf>
    <xf numFmtId="0" fontId="13" fillId="5" borderId="0" xfId="0" applyFont="1" applyFill="1" applyAlignment="1">
      <alignment horizontal="left" vertical="top" wrapText="1" indent="1"/>
    </xf>
    <xf numFmtId="0" fontId="17" fillId="4" borderId="0" xfId="0" applyFont="1" applyFill="1" applyAlignment="1">
      <alignment horizontal="justify" vertical="center" wrapText="1"/>
    </xf>
    <xf numFmtId="0" fontId="17" fillId="4" borderId="0" xfId="0" applyFont="1" applyFill="1" applyAlignment="1">
      <alignment horizontal="left" vertical="center" wrapText="1"/>
    </xf>
    <xf numFmtId="0" fontId="40" fillId="4" borderId="0" xfId="0" applyFont="1" applyFill="1" applyAlignment="1">
      <alignment horizontal="left" vertical="top" wrapText="1" indent="1"/>
    </xf>
    <xf numFmtId="14" fontId="16" fillId="6" borderId="5" xfId="0" applyNumberFormat="1" applyFont="1" applyFill="1" applyBorder="1" applyAlignment="1" applyProtection="1">
      <alignment horizontal="center" vertical="center"/>
      <protection locked="0"/>
    </xf>
    <xf numFmtId="14" fontId="16" fillId="6" borderId="6" xfId="0" applyNumberFormat="1" applyFont="1" applyFill="1" applyBorder="1" applyAlignment="1" applyProtection="1">
      <alignment horizontal="center" vertical="center"/>
      <protection locked="0"/>
    </xf>
    <xf numFmtId="14" fontId="16" fillId="6" borderId="7" xfId="0" applyNumberFormat="1" applyFont="1" applyFill="1" applyBorder="1" applyAlignment="1" applyProtection="1">
      <alignment horizontal="center" vertical="center"/>
      <protection locked="0"/>
    </xf>
    <xf numFmtId="0" fontId="13" fillId="5" borderId="0" xfId="0" applyFont="1" applyFill="1" applyAlignment="1" applyProtection="1">
      <alignment horizontal="left" vertical="top" wrapText="1" indent="1"/>
    </xf>
    <xf numFmtId="165" fontId="16" fillId="6" borderId="16" xfId="0" applyNumberFormat="1" applyFont="1" applyFill="1" applyBorder="1" applyAlignment="1" applyProtection="1">
      <alignment horizontal="center" vertical="center"/>
      <protection locked="0"/>
    </xf>
    <xf numFmtId="165" fontId="16" fillId="6" borderId="17" xfId="0" applyNumberFormat="1" applyFont="1" applyFill="1" applyBorder="1" applyAlignment="1" applyProtection="1">
      <alignment horizontal="center" vertical="center"/>
      <protection locked="0"/>
    </xf>
    <xf numFmtId="165" fontId="16" fillId="6" borderId="18" xfId="0" applyNumberFormat="1" applyFont="1" applyFill="1" applyBorder="1" applyAlignment="1" applyProtection="1">
      <alignment horizontal="center" vertical="center"/>
      <protection locked="0"/>
    </xf>
    <xf numFmtId="165" fontId="16" fillId="10" borderId="16" xfId="0" applyNumberFormat="1" applyFont="1" applyFill="1" applyBorder="1" applyAlignment="1" applyProtection="1">
      <alignment horizontal="center" vertical="center"/>
    </xf>
    <xf numFmtId="165" fontId="16" fillId="10" borderId="17" xfId="0" applyNumberFormat="1" applyFont="1" applyFill="1" applyBorder="1" applyAlignment="1" applyProtection="1">
      <alignment horizontal="center" vertical="center"/>
    </xf>
    <xf numFmtId="165" fontId="16" fillId="10" borderId="18" xfId="0" applyNumberFormat="1" applyFont="1" applyFill="1" applyBorder="1" applyAlignment="1" applyProtection="1">
      <alignment horizontal="center" vertical="center"/>
    </xf>
    <xf numFmtId="44" fontId="30" fillId="11" borderId="16" xfId="0" applyNumberFormat="1" applyFont="1" applyFill="1" applyBorder="1" applyAlignment="1" applyProtection="1">
      <alignment horizontal="center" vertical="center"/>
    </xf>
    <xf numFmtId="44" fontId="30" fillId="11" borderId="17" xfId="0" applyNumberFormat="1" applyFont="1" applyFill="1" applyBorder="1" applyAlignment="1" applyProtection="1">
      <alignment horizontal="center" vertical="center"/>
    </xf>
    <xf numFmtId="44" fontId="30" fillId="11" borderId="18" xfId="0" applyNumberFormat="1" applyFont="1" applyFill="1" applyBorder="1" applyAlignment="1" applyProtection="1">
      <alignment horizontal="center" vertical="center"/>
    </xf>
    <xf numFmtId="44" fontId="23" fillId="10" borderId="16" xfId="0" applyNumberFormat="1" applyFont="1" applyFill="1" applyBorder="1" applyAlignment="1" applyProtection="1">
      <alignment horizontal="center" vertical="center"/>
    </xf>
    <xf numFmtId="44" fontId="23" fillId="10" borderId="17" xfId="0" applyNumberFormat="1" applyFont="1" applyFill="1" applyBorder="1" applyAlignment="1" applyProtection="1">
      <alignment horizontal="center" vertical="center"/>
    </xf>
    <xf numFmtId="44" fontId="23" fillId="10" borderId="18" xfId="0" applyNumberFormat="1" applyFont="1" applyFill="1" applyBorder="1" applyAlignment="1" applyProtection="1">
      <alignment horizontal="center" vertical="center"/>
    </xf>
    <xf numFmtId="0" fontId="23" fillId="6" borderId="8" xfId="0" applyFont="1" applyFill="1" applyBorder="1" applyAlignment="1" applyProtection="1">
      <alignment horizontal="left" vertical="center" wrapText="1" indent="1"/>
      <protection locked="0"/>
    </xf>
    <xf numFmtId="0" fontId="23" fillId="6" borderId="0" xfId="0" applyFont="1" applyFill="1" applyBorder="1" applyAlignment="1" applyProtection="1">
      <alignment horizontal="left" vertical="center" wrapText="1" indent="1"/>
      <protection locked="0"/>
    </xf>
    <xf numFmtId="0" fontId="17" fillId="4" borderId="0" xfId="0" applyFont="1" applyFill="1" applyAlignment="1">
      <alignment horizontal="left" vertical="center" wrapText="1" indent="1"/>
    </xf>
    <xf numFmtId="0" fontId="23" fillId="6" borderId="9" xfId="0" applyFont="1" applyFill="1" applyBorder="1" applyAlignment="1" applyProtection="1">
      <alignment horizontal="left" vertical="top" wrapText="1" indent="1"/>
      <protection locked="0"/>
    </xf>
    <xf numFmtId="0" fontId="23" fillId="6" borderId="8" xfId="0" applyFont="1" applyFill="1" applyBorder="1" applyAlignment="1" applyProtection="1">
      <alignment horizontal="left" vertical="top" wrapText="1" indent="1"/>
      <protection locked="0"/>
    </xf>
    <xf numFmtId="0" fontId="23" fillId="6" borderId="10" xfId="0" applyFont="1" applyFill="1" applyBorder="1" applyAlignment="1" applyProtection="1">
      <alignment horizontal="left" vertical="top" wrapText="1" indent="1"/>
      <protection locked="0"/>
    </xf>
    <xf numFmtId="0" fontId="23" fillId="6" borderId="11" xfId="0" applyFont="1" applyFill="1" applyBorder="1" applyAlignment="1" applyProtection="1">
      <alignment horizontal="left" vertical="top" wrapText="1" indent="1"/>
      <protection locked="0"/>
    </xf>
    <xf numFmtId="0" fontId="23" fillId="6" borderId="12" xfId="0" applyFont="1" applyFill="1" applyBorder="1" applyAlignment="1" applyProtection="1">
      <alignment horizontal="left" vertical="top" wrapText="1" indent="1"/>
      <protection locked="0"/>
    </xf>
    <xf numFmtId="0" fontId="23" fillId="6" borderId="13" xfId="0" applyFont="1" applyFill="1" applyBorder="1" applyAlignment="1" applyProtection="1">
      <alignment horizontal="left" vertical="top" wrapText="1" indent="1"/>
      <protection locked="0"/>
    </xf>
    <xf numFmtId="0" fontId="31" fillId="4" borderId="0" xfId="0" applyFont="1" applyFill="1" applyBorder="1" applyAlignment="1" applyProtection="1">
      <alignment horizontal="center" vertical="center"/>
    </xf>
    <xf numFmtId="0" fontId="37" fillId="9" borderId="8" xfId="0" applyFont="1" applyFill="1" applyBorder="1" applyAlignment="1">
      <alignment horizontal="left" vertical="center" wrapText="1" indent="1"/>
    </xf>
    <xf numFmtId="0" fontId="37" fillId="9" borderId="0" xfId="0" applyFont="1" applyFill="1" applyBorder="1" applyAlignment="1">
      <alignment horizontal="left" vertical="center" wrapText="1" indent="1"/>
    </xf>
    <xf numFmtId="44" fontId="50" fillId="5" borderId="16" xfId="0" applyNumberFormat="1" applyFont="1" applyFill="1" applyBorder="1" applyAlignment="1" applyProtection="1">
      <alignment horizontal="center" vertical="center"/>
    </xf>
    <xf numFmtId="44" fontId="50" fillId="5" borderId="17" xfId="0" applyNumberFormat="1" applyFont="1" applyFill="1" applyBorder="1" applyAlignment="1" applyProtection="1">
      <alignment horizontal="center" vertical="center"/>
    </xf>
    <xf numFmtId="44" fontId="50" fillId="5" borderId="18" xfId="0" applyNumberFormat="1" applyFont="1" applyFill="1" applyBorder="1" applyAlignment="1" applyProtection="1">
      <alignment horizontal="center" vertical="center"/>
    </xf>
    <xf numFmtId="165" fontId="47" fillId="6" borderId="16" xfId="0" applyNumberFormat="1" applyFont="1" applyFill="1" applyBorder="1" applyAlignment="1" applyProtection="1">
      <alignment horizontal="center" vertical="center"/>
    </xf>
    <xf numFmtId="165" fontId="47" fillId="6" borderId="17" xfId="0" applyNumberFormat="1" applyFont="1" applyFill="1" applyBorder="1" applyAlignment="1" applyProtection="1">
      <alignment horizontal="center" vertical="center"/>
    </xf>
    <xf numFmtId="165" fontId="47" fillId="6" borderId="18" xfId="0" applyNumberFormat="1" applyFont="1" applyFill="1" applyBorder="1" applyAlignment="1" applyProtection="1">
      <alignment horizontal="center" vertical="center"/>
    </xf>
    <xf numFmtId="44" fontId="51" fillId="5" borderId="19" xfId="0" applyNumberFormat="1" applyFont="1" applyFill="1" applyBorder="1" applyAlignment="1" applyProtection="1">
      <alignment horizontal="center" vertical="center"/>
    </xf>
    <xf numFmtId="44" fontId="51" fillId="5" borderId="20" xfId="0" applyNumberFormat="1" applyFont="1" applyFill="1" applyBorder="1" applyAlignment="1" applyProtection="1">
      <alignment horizontal="center" vertical="center"/>
    </xf>
    <xf numFmtId="44" fontId="51" fillId="5" borderId="21" xfId="0" applyNumberFormat="1" applyFont="1" applyFill="1" applyBorder="1" applyAlignment="1" applyProtection="1">
      <alignment horizontal="center" vertical="center"/>
    </xf>
    <xf numFmtId="165" fontId="47" fillId="10" borderId="16" xfId="0" applyNumberFormat="1" applyFont="1" applyFill="1" applyBorder="1" applyAlignment="1" applyProtection="1">
      <alignment horizontal="center" vertical="center"/>
    </xf>
    <xf numFmtId="165" fontId="47" fillId="10" borderId="17" xfId="0" applyNumberFormat="1" applyFont="1" applyFill="1" applyBorder="1" applyAlignment="1" applyProtection="1">
      <alignment horizontal="center" vertical="center"/>
    </xf>
    <xf numFmtId="165" fontId="47" fillId="10" borderId="18" xfId="0" applyNumberFormat="1" applyFont="1" applyFill="1" applyBorder="1" applyAlignment="1" applyProtection="1">
      <alignment horizontal="center" vertical="center"/>
    </xf>
    <xf numFmtId="0" fontId="13" fillId="6" borderId="0" xfId="0" applyFont="1" applyFill="1" applyAlignment="1" applyProtection="1">
      <alignment horizontal="left" vertical="center" wrapText="1" indent="1"/>
    </xf>
    <xf numFmtId="0" fontId="47" fillId="6" borderId="5" xfId="0" applyFont="1" applyFill="1" applyBorder="1" applyAlignment="1" applyProtection="1">
      <alignment horizontal="left" vertical="center" indent="1"/>
    </xf>
    <xf numFmtId="0" fontId="47" fillId="6" borderId="6" xfId="0" applyFont="1" applyFill="1" applyBorder="1" applyAlignment="1" applyProtection="1">
      <alignment horizontal="left" vertical="center" indent="1"/>
    </xf>
    <xf numFmtId="0" fontId="47" fillId="6" borderId="7" xfId="0" applyFont="1" applyFill="1" applyBorder="1" applyAlignment="1" applyProtection="1">
      <alignment horizontal="left" vertical="center" indent="1"/>
    </xf>
    <xf numFmtId="14" fontId="47" fillId="6" borderId="5" xfId="0" applyNumberFormat="1" applyFont="1" applyFill="1" applyBorder="1" applyAlignment="1" applyProtection="1">
      <alignment horizontal="center" vertical="center"/>
    </xf>
    <xf numFmtId="14" fontId="47" fillId="6" borderId="6" xfId="0" applyNumberFormat="1" applyFont="1" applyFill="1" applyBorder="1" applyAlignment="1" applyProtection="1">
      <alignment horizontal="center" vertical="center"/>
    </xf>
    <xf numFmtId="14" fontId="47" fillId="6" borderId="7" xfId="0" applyNumberFormat="1" applyFont="1" applyFill="1" applyBorder="1" applyAlignment="1" applyProtection="1">
      <alignment horizontal="center" vertical="center"/>
    </xf>
    <xf numFmtId="0" fontId="23" fillId="6" borderId="9" xfId="0" applyFont="1" applyFill="1" applyBorder="1" applyAlignment="1" applyProtection="1">
      <alignment horizontal="left" vertical="center" wrapText="1" indent="1"/>
    </xf>
    <xf numFmtId="0" fontId="23" fillId="6" borderId="8" xfId="0" applyFont="1" applyFill="1" applyBorder="1" applyAlignment="1" applyProtection="1">
      <alignment horizontal="left" vertical="center" wrapText="1" indent="1"/>
    </xf>
    <xf numFmtId="0" fontId="23" fillId="6" borderId="10" xfId="0" applyFont="1" applyFill="1" applyBorder="1" applyAlignment="1" applyProtection="1">
      <alignment horizontal="left" vertical="center" wrapText="1" indent="1"/>
    </xf>
    <xf numFmtId="0" fontId="23" fillId="6" borderId="14" xfId="0" applyFont="1" applyFill="1" applyBorder="1" applyAlignment="1" applyProtection="1">
      <alignment horizontal="left" vertical="center" wrapText="1" indent="1"/>
    </xf>
    <xf numFmtId="0" fontId="23" fillId="6" borderId="0" xfId="0" applyFont="1" applyFill="1" applyBorder="1" applyAlignment="1" applyProtection="1">
      <alignment horizontal="left" vertical="center" wrapText="1" indent="1"/>
    </xf>
    <xf numFmtId="0" fontId="23" fillId="6" borderId="15" xfId="0" applyFont="1" applyFill="1" applyBorder="1" applyAlignment="1" applyProtection="1">
      <alignment horizontal="left" vertical="center" wrapText="1" indent="1"/>
    </xf>
    <xf numFmtId="0" fontId="23" fillId="6" borderId="11" xfId="0" applyFont="1" applyFill="1" applyBorder="1" applyAlignment="1" applyProtection="1">
      <alignment horizontal="left" vertical="center" wrapText="1" indent="1"/>
    </xf>
    <xf numFmtId="0" fontId="23" fillId="6" borderId="12" xfId="0" applyFont="1" applyFill="1" applyBorder="1" applyAlignment="1" applyProtection="1">
      <alignment horizontal="left" vertical="center" wrapText="1" indent="1"/>
    </xf>
    <xf numFmtId="0" fontId="23" fillId="6" borderId="13" xfId="0" applyFont="1" applyFill="1" applyBorder="1" applyAlignment="1" applyProtection="1">
      <alignment horizontal="left" vertical="center" wrapText="1" indent="1"/>
    </xf>
    <xf numFmtId="0" fontId="47" fillId="6" borderId="8" xfId="0" applyNumberFormat="1" applyFont="1" applyFill="1" applyBorder="1" applyAlignment="1" applyProtection="1">
      <alignment horizontal="left" vertical="center" wrapText="1" indent="1"/>
    </xf>
    <xf numFmtId="0" fontId="47" fillId="6" borderId="0" xfId="0" applyNumberFormat="1" applyFont="1" applyFill="1" applyBorder="1" applyAlignment="1" applyProtection="1">
      <alignment horizontal="left" vertical="center" wrapText="1" indent="1"/>
    </xf>
    <xf numFmtId="0" fontId="17" fillId="5" borderId="0" xfId="0" applyFont="1" applyFill="1" applyAlignment="1" applyProtection="1">
      <alignment horizontal="left" vertical="center" wrapText="1"/>
    </xf>
    <xf numFmtId="0" fontId="47" fillId="6" borderId="8" xfId="0" applyFont="1" applyFill="1" applyBorder="1" applyAlignment="1" applyProtection="1">
      <alignment horizontal="left" vertical="center" wrapText="1" indent="1"/>
    </xf>
    <xf numFmtId="0" fontId="47" fillId="6" borderId="0" xfId="0" applyFont="1" applyFill="1" applyBorder="1" applyAlignment="1" applyProtection="1">
      <alignment horizontal="left" vertical="center" wrapText="1" indent="1"/>
    </xf>
    <xf numFmtId="0" fontId="23" fillId="6" borderId="9" xfId="0" applyFont="1" applyFill="1" applyBorder="1" applyAlignment="1" applyProtection="1">
      <alignment horizontal="left" vertical="top" wrapText="1" indent="1"/>
    </xf>
    <xf numFmtId="0" fontId="23" fillId="6" borderId="8" xfId="0" applyFont="1" applyFill="1" applyBorder="1" applyAlignment="1" applyProtection="1">
      <alignment horizontal="left" vertical="top" wrapText="1" indent="1"/>
    </xf>
    <xf numFmtId="0" fontId="23" fillId="6" borderId="10" xfId="0" applyFont="1" applyFill="1" applyBorder="1" applyAlignment="1" applyProtection="1">
      <alignment horizontal="left" vertical="top" wrapText="1" indent="1"/>
    </xf>
    <xf numFmtId="0" fontId="23" fillId="6" borderId="11" xfId="0" applyFont="1" applyFill="1" applyBorder="1" applyAlignment="1" applyProtection="1">
      <alignment horizontal="left" vertical="top" wrapText="1" indent="1"/>
    </xf>
    <xf numFmtId="0" fontId="23" fillId="6" borderId="12" xfId="0" applyFont="1" applyFill="1" applyBorder="1" applyAlignment="1" applyProtection="1">
      <alignment horizontal="left" vertical="top" wrapText="1" indent="1"/>
    </xf>
    <xf numFmtId="0" fontId="23" fillId="6" borderId="13" xfId="0" applyFont="1" applyFill="1" applyBorder="1" applyAlignment="1" applyProtection="1">
      <alignment horizontal="left" vertical="top" wrapText="1" indent="1"/>
    </xf>
    <xf numFmtId="0" fontId="28" fillId="13" borderId="9" xfId="0" applyFont="1" applyFill="1" applyBorder="1" applyAlignment="1" applyProtection="1">
      <alignment horizontal="left" vertical="center" wrapText="1" indent="1"/>
    </xf>
    <xf numFmtId="0" fontId="28" fillId="13" borderId="8" xfId="0" applyFont="1" applyFill="1" applyBorder="1" applyAlignment="1" applyProtection="1">
      <alignment horizontal="left" vertical="center" wrapText="1" indent="1"/>
    </xf>
    <xf numFmtId="0" fontId="28" fillId="13" borderId="10" xfId="0" applyFont="1" applyFill="1" applyBorder="1" applyAlignment="1" applyProtection="1">
      <alignment horizontal="left" vertical="center" wrapText="1" indent="1"/>
    </xf>
    <xf numFmtId="0" fontId="28" fillId="13" borderId="11" xfId="0" applyFont="1" applyFill="1" applyBorder="1" applyAlignment="1" applyProtection="1">
      <alignment horizontal="left" vertical="center" wrapText="1" indent="1"/>
    </xf>
    <xf numFmtId="0" fontId="28" fillId="13" borderId="12" xfId="0" applyFont="1" applyFill="1" applyBorder="1" applyAlignment="1" applyProtection="1">
      <alignment horizontal="left" vertical="center" wrapText="1" indent="1"/>
    </xf>
    <xf numFmtId="0" fontId="28" fillId="13" borderId="13" xfId="0" applyFont="1" applyFill="1" applyBorder="1" applyAlignment="1" applyProtection="1">
      <alignment horizontal="left" vertical="center" wrapText="1" indent="1"/>
    </xf>
    <xf numFmtId="0" fontId="24" fillId="6" borderId="9" xfId="0" applyFont="1" applyFill="1" applyBorder="1" applyAlignment="1" applyProtection="1">
      <alignment horizontal="left" vertical="center" wrapText="1" indent="1"/>
    </xf>
    <xf numFmtId="0" fontId="24" fillId="6" borderId="8" xfId="0" applyFont="1" applyFill="1" applyBorder="1" applyAlignment="1" applyProtection="1">
      <alignment horizontal="left" vertical="center" wrapText="1" indent="1"/>
    </xf>
    <xf numFmtId="0" fontId="24" fillId="6" borderId="10" xfId="0" applyFont="1" applyFill="1" applyBorder="1" applyAlignment="1" applyProtection="1">
      <alignment horizontal="left" vertical="center" wrapText="1" indent="1"/>
    </xf>
    <xf numFmtId="0" fontId="24" fillId="6" borderId="11" xfId="0" applyFont="1" applyFill="1" applyBorder="1" applyAlignment="1" applyProtection="1">
      <alignment horizontal="left" vertical="center" wrapText="1" indent="1"/>
    </xf>
    <xf numFmtId="0" fontId="24" fillId="6" borderId="12" xfId="0" applyFont="1" applyFill="1" applyBorder="1" applyAlignment="1" applyProtection="1">
      <alignment horizontal="left" vertical="center" wrapText="1" indent="1"/>
    </xf>
    <xf numFmtId="0" fontId="24" fillId="6" borderId="13" xfId="0" applyFont="1" applyFill="1" applyBorder="1" applyAlignment="1" applyProtection="1">
      <alignment horizontal="left" vertical="center" wrapText="1" indent="1"/>
    </xf>
    <xf numFmtId="0" fontId="46" fillId="13" borderId="9" xfId="0" applyFont="1" applyFill="1" applyBorder="1" applyAlignment="1" applyProtection="1">
      <alignment horizontal="right" wrapText="1"/>
    </xf>
    <xf numFmtId="0" fontId="46" fillId="13" borderId="8" xfId="0" applyFont="1" applyFill="1" applyBorder="1" applyAlignment="1" applyProtection="1">
      <alignment horizontal="right" wrapText="1"/>
    </xf>
    <xf numFmtId="0" fontId="46" fillId="13" borderId="11" xfId="0" applyFont="1" applyFill="1" applyBorder="1" applyAlignment="1" applyProtection="1">
      <alignment horizontal="right" wrapText="1"/>
    </xf>
    <xf numFmtId="0" fontId="46" fillId="13" borderId="12" xfId="0" applyFont="1" applyFill="1" applyBorder="1" applyAlignment="1" applyProtection="1">
      <alignment horizontal="right" wrapText="1"/>
    </xf>
    <xf numFmtId="0" fontId="17" fillId="6" borderId="0" xfId="0" applyFont="1" applyFill="1" applyBorder="1" applyAlignment="1" applyProtection="1">
      <alignment horizontal="left" vertical="center" wrapText="1" indent="1"/>
    </xf>
    <xf numFmtId="0" fontId="5" fillId="0" borderId="0" xfId="0" applyFont="1" applyAlignment="1" applyProtection="1">
      <alignment horizontal="left"/>
    </xf>
    <xf numFmtId="0" fontId="1" fillId="3" borderId="0" xfId="0" applyFont="1" applyFill="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0" borderId="0" xfId="0" applyFont="1" applyFill="1" applyAlignment="1" applyProtection="1">
      <alignment horizontal="center" vertical="center"/>
    </xf>
    <xf numFmtId="0" fontId="1" fillId="0" borderId="0" xfId="0" applyFont="1" applyAlignment="1" applyProtection="1">
      <alignment horizontal="left" wrapText="1"/>
    </xf>
    <xf numFmtId="0" fontId="1" fillId="2" borderId="0" xfId="0" applyFont="1" applyFill="1" applyAlignment="1" applyProtection="1">
      <alignment horizontal="center" vertical="center"/>
      <protection locked="0"/>
    </xf>
    <xf numFmtId="0" fontId="1" fillId="0" borderId="0" xfId="0" applyFont="1" applyAlignment="1" applyProtection="1">
      <alignment horizontal="center" vertical="center"/>
    </xf>
    <xf numFmtId="0" fontId="1" fillId="3" borderId="0" xfId="0" applyFont="1" applyFill="1" applyAlignment="1" applyProtection="1">
      <alignment horizontal="center" wrapText="1"/>
      <protection locked="0"/>
    </xf>
  </cellXfs>
  <cellStyles count="3">
    <cellStyle name="Komma" xfId="1" builtinId="3"/>
    <cellStyle name="Link" xfId="2" builtinId="8"/>
    <cellStyle name="Standard" xfId="0" builtinId="0"/>
  </cellStyles>
  <dxfs count="10">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ECFF"/>
      <rgbColor rgb="00DDDDDD"/>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AEAEA"/>
    </indexedColors>
    <mruColors>
      <color rgb="FF00000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2-Allgemeines'!G8"/><Relationship Id="rId1" Type="http://schemas.openxmlformats.org/officeDocument/2006/relationships/image" Target="../media/image1.emf"/><Relationship Id="rId4" Type="http://schemas.openxmlformats.org/officeDocument/2006/relationships/image" Target="../media/image3.sv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c-Fragen'!T7"/><Relationship Id="rId1" Type="http://schemas.openxmlformats.org/officeDocument/2006/relationships/image" Target="../media/image1.emf"/><Relationship Id="rId4" Type="http://schemas.openxmlformats.org/officeDocument/2006/relationships/image" Target="../media/image3.sv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d-Fragen'!T13"/><Relationship Id="rId1" Type="http://schemas.openxmlformats.org/officeDocument/2006/relationships/image" Target="../media/image1.emf"/><Relationship Id="rId4" Type="http://schemas.openxmlformats.org/officeDocument/2006/relationships/image" Target="../media/image3.svg"/></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Adresse'!G11"/><Relationship Id="rId1" Type="http://schemas.openxmlformats.org/officeDocument/2006/relationships/image" Target="../media/image1.emf"/><Relationship Id="rId4" Type="http://schemas.openxmlformats.org/officeDocument/2006/relationships/image" Target="../media/image3.sv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3-Deckungen'!B7"/><Relationship Id="rId1" Type="http://schemas.openxmlformats.org/officeDocument/2006/relationships/image" Target="../media/image1.emf"/><Relationship Id="rId4" Type="http://schemas.openxmlformats.org/officeDocument/2006/relationships/image" Target="../media/image3.sv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Fragen'!T7"/><Relationship Id="rId1" Type="http://schemas.openxmlformats.org/officeDocument/2006/relationships/image" Target="../media/image1.emf"/><Relationship Id="rId4" Type="http://schemas.openxmlformats.org/officeDocument/2006/relationships/image" Target="../media/image3.sv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3-Deckungen'!B7"/><Relationship Id="rId1" Type="http://schemas.openxmlformats.org/officeDocument/2006/relationships/image" Target="../media/image1.emf"/><Relationship Id="rId4" Type="http://schemas.openxmlformats.org/officeDocument/2006/relationships/image" Target="../media/image3.sv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3-Deckungen'!B7"/><Relationship Id="rId1" Type="http://schemas.openxmlformats.org/officeDocument/2006/relationships/image" Target="../media/image1.emf"/><Relationship Id="rId4" Type="http://schemas.openxmlformats.org/officeDocument/2006/relationships/image" Target="../media/image3.sv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3-Deckungen'!B7"/><Relationship Id="rId1" Type="http://schemas.openxmlformats.org/officeDocument/2006/relationships/image" Target="../media/image1.emf"/><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3-Deckungen'!B7"/><Relationship Id="rId1" Type="http://schemas.openxmlformats.org/officeDocument/2006/relationships/image" Target="../media/image1.emf"/><Relationship Id="rId4" Type="http://schemas.openxmlformats.org/officeDocument/2006/relationships/image" Target="../media/image3.sv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3-Deckungen'!B7"/><Relationship Id="rId1" Type="http://schemas.openxmlformats.org/officeDocument/2006/relationships/image" Target="../media/image1.emf"/><Relationship Id="rId4" Type="http://schemas.openxmlformats.org/officeDocument/2006/relationships/image" Target="../media/image3.sv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b-Fragen'!T7"/><Relationship Id="rId1" Type="http://schemas.openxmlformats.org/officeDocument/2006/relationships/image" Target="../media/image1.emf"/><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18</xdr:col>
      <xdr:colOff>114301</xdr:colOff>
      <xdr:row>0</xdr:row>
      <xdr:rowOff>0</xdr:rowOff>
    </xdr:from>
    <xdr:to>
      <xdr:col>23</xdr:col>
      <xdr:colOff>361951</xdr:colOff>
      <xdr:row>1</xdr:row>
      <xdr:rowOff>32876</xdr:rowOff>
    </xdr:to>
    <xdr:pic>
      <xdr:nvPicPr>
        <xdr:cNvPr id="2" name="Grafik 1">
          <a:extLst>
            <a:ext uri="{FF2B5EF4-FFF2-40B4-BE49-F238E27FC236}">
              <a16:creationId xmlns:a16="http://schemas.microsoft.com/office/drawing/2014/main" id="{AF390ACC-E814-464A-95B3-B6B092EDB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6" y="0"/>
          <a:ext cx="2152650" cy="34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352425</xdr:colOff>
      <xdr:row>27</xdr:row>
      <xdr:rowOff>19050</xdr:rowOff>
    </xdr:from>
    <xdr:to>
      <xdr:col>25</xdr:col>
      <xdr:colOff>0</xdr:colOff>
      <xdr:row>29</xdr:row>
      <xdr:rowOff>57150</xdr:rowOff>
    </xdr:to>
    <xdr:pic>
      <xdr:nvPicPr>
        <xdr:cNvPr id="6" name="Grafik 5" descr="Wiedergeben">
          <a:hlinkClick xmlns:r="http://schemas.openxmlformats.org/officeDocument/2006/relationships" r:id="rId2"/>
          <a:extLst>
            <a:ext uri="{FF2B5EF4-FFF2-40B4-BE49-F238E27FC236}">
              <a16:creationId xmlns:a16="http://schemas.microsoft.com/office/drawing/2014/main" id="{610E93C7-11CC-44DB-91F6-91464F71B85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953500" y="6010275"/>
          <a:ext cx="409575" cy="4095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114301</xdr:colOff>
      <xdr:row>0</xdr:row>
      <xdr:rowOff>0</xdr:rowOff>
    </xdr:from>
    <xdr:to>
      <xdr:col>23</xdr:col>
      <xdr:colOff>361951</xdr:colOff>
      <xdr:row>1</xdr:row>
      <xdr:rowOff>32876</xdr:rowOff>
    </xdr:to>
    <xdr:pic>
      <xdr:nvPicPr>
        <xdr:cNvPr id="2" name="Grafik 1">
          <a:extLst>
            <a:ext uri="{FF2B5EF4-FFF2-40B4-BE49-F238E27FC236}">
              <a16:creationId xmlns:a16="http://schemas.microsoft.com/office/drawing/2014/main" id="{1117BC15-1A56-4BC7-B5FD-AD0B5B737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6" y="0"/>
          <a:ext cx="2152650" cy="34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333375</xdr:colOff>
      <xdr:row>20</xdr:row>
      <xdr:rowOff>466725</xdr:rowOff>
    </xdr:from>
    <xdr:to>
      <xdr:col>24</xdr:col>
      <xdr:colOff>361950</xdr:colOff>
      <xdr:row>22</xdr:row>
      <xdr:rowOff>38100</xdr:rowOff>
    </xdr:to>
    <xdr:pic>
      <xdr:nvPicPr>
        <xdr:cNvPr id="3" name="Grafik 2" descr="Wiedergeben">
          <a:hlinkClick xmlns:r="http://schemas.openxmlformats.org/officeDocument/2006/relationships" r:id="rId2"/>
          <a:extLst>
            <a:ext uri="{FF2B5EF4-FFF2-40B4-BE49-F238E27FC236}">
              <a16:creationId xmlns:a16="http://schemas.microsoft.com/office/drawing/2014/main" id="{4A408C3D-A433-4158-ACF7-7F60123871E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934450" y="5553075"/>
          <a:ext cx="409575" cy="4095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114301</xdr:colOff>
      <xdr:row>0</xdr:row>
      <xdr:rowOff>0</xdr:rowOff>
    </xdr:from>
    <xdr:to>
      <xdr:col>23</xdr:col>
      <xdr:colOff>361951</xdr:colOff>
      <xdr:row>1</xdr:row>
      <xdr:rowOff>32876</xdr:rowOff>
    </xdr:to>
    <xdr:pic>
      <xdr:nvPicPr>
        <xdr:cNvPr id="2" name="Grafik 1">
          <a:extLst>
            <a:ext uri="{FF2B5EF4-FFF2-40B4-BE49-F238E27FC236}">
              <a16:creationId xmlns:a16="http://schemas.microsoft.com/office/drawing/2014/main" id="{2A5C1BB2-0F12-4AEC-8ABD-4733B7676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6" y="0"/>
          <a:ext cx="2152650" cy="34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323850</xdr:colOff>
      <xdr:row>21</xdr:row>
      <xdr:rowOff>428625</xdr:rowOff>
    </xdr:from>
    <xdr:to>
      <xdr:col>24</xdr:col>
      <xdr:colOff>352425</xdr:colOff>
      <xdr:row>23</xdr:row>
      <xdr:rowOff>38100</xdr:rowOff>
    </xdr:to>
    <xdr:pic>
      <xdr:nvPicPr>
        <xdr:cNvPr id="3" name="Grafik 2" descr="Wiedergeben">
          <a:hlinkClick xmlns:r="http://schemas.openxmlformats.org/officeDocument/2006/relationships" r:id="rId2"/>
          <a:extLst>
            <a:ext uri="{FF2B5EF4-FFF2-40B4-BE49-F238E27FC236}">
              <a16:creationId xmlns:a16="http://schemas.microsoft.com/office/drawing/2014/main" id="{0AEF9668-7521-4F24-AC0F-3848CD23BA8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924925" y="5562600"/>
          <a:ext cx="409575" cy="4095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18</xdr:col>
      <xdr:colOff>114301</xdr:colOff>
      <xdr:row>0</xdr:row>
      <xdr:rowOff>0</xdr:rowOff>
    </xdr:from>
    <xdr:to>
      <xdr:col>23</xdr:col>
      <xdr:colOff>361951</xdr:colOff>
      <xdr:row>1</xdr:row>
      <xdr:rowOff>32876</xdr:rowOff>
    </xdr:to>
    <xdr:pic>
      <xdr:nvPicPr>
        <xdr:cNvPr id="2" name="Grafik 1">
          <a:extLst>
            <a:ext uri="{FF2B5EF4-FFF2-40B4-BE49-F238E27FC236}">
              <a16:creationId xmlns:a16="http://schemas.microsoft.com/office/drawing/2014/main" id="{EBAEB740-12B6-46BD-8A4C-CF523DE76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6" y="0"/>
          <a:ext cx="2152650" cy="34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17</xdr:col>
      <xdr:colOff>342898</xdr:colOff>
      <xdr:row>2</xdr:row>
      <xdr:rowOff>0</xdr:rowOff>
    </xdr:from>
    <xdr:to>
      <xdr:col>24</xdr:col>
      <xdr:colOff>38102</xdr:colOff>
      <xdr:row>3</xdr:row>
      <xdr:rowOff>66675</xdr:rowOff>
    </xdr:to>
    <xdr:pic>
      <xdr:nvPicPr>
        <xdr:cNvPr id="2" name="Grafik 1">
          <a:extLst>
            <a:ext uri="{FF2B5EF4-FFF2-40B4-BE49-F238E27FC236}">
              <a16:creationId xmlns:a16="http://schemas.microsoft.com/office/drawing/2014/main" id="{115D571B-A564-4686-A71E-19A42E428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7973" y="0"/>
          <a:ext cx="2362204"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352425</xdr:colOff>
      <xdr:row>0</xdr:row>
      <xdr:rowOff>19050</xdr:rowOff>
    </xdr:from>
    <xdr:to>
      <xdr:col>9</xdr:col>
      <xdr:colOff>342900</xdr:colOff>
      <xdr:row>2</xdr:row>
      <xdr:rowOff>28575</xdr:rowOff>
    </xdr:to>
    <xdr:pic>
      <xdr:nvPicPr>
        <xdr:cNvPr id="3" name="Grafik 2" descr="Wiedergeben">
          <a:hlinkClick xmlns:r="http://schemas.openxmlformats.org/officeDocument/2006/relationships" r:id="rId2"/>
          <a:extLst>
            <a:ext uri="{FF2B5EF4-FFF2-40B4-BE49-F238E27FC236}">
              <a16:creationId xmlns:a16="http://schemas.microsoft.com/office/drawing/2014/main" id="{E6525C77-BD33-4A3A-BE0E-EA0505FA427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238500" y="19050"/>
          <a:ext cx="371475"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114301</xdr:colOff>
      <xdr:row>0</xdr:row>
      <xdr:rowOff>0</xdr:rowOff>
    </xdr:from>
    <xdr:to>
      <xdr:col>23</xdr:col>
      <xdr:colOff>361951</xdr:colOff>
      <xdr:row>1</xdr:row>
      <xdr:rowOff>32876</xdr:rowOff>
    </xdr:to>
    <xdr:pic>
      <xdr:nvPicPr>
        <xdr:cNvPr id="2" name="Grafik 1">
          <a:extLst>
            <a:ext uri="{FF2B5EF4-FFF2-40B4-BE49-F238E27FC236}">
              <a16:creationId xmlns:a16="http://schemas.microsoft.com/office/drawing/2014/main" id="{CABA75AA-8AE6-4F76-AD85-9C37FDF51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6" y="0"/>
          <a:ext cx="2152650" cy="34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342900</xdr:colOff>
      <xdr:row>27</xdr:row>
      <xdr:rowOff>142875</xdr:rowOff>
    </xdr:from>
    <xdr:to>
      <xdr:col>24</xdr:col>
      <xdr:colOff>371475</xdr:colOff>
      <xdr:row>29</xdr:row>
      <xdr:rowOff>47625</xdr:rowOff>
    </xdr:to>
    <xdr:pic>
      <xdr:nvPicPr>
        <xdr:cNvPr id="3" name="Grafik 2" descr="Wiedergeben">
          <a:hlinkClick xmlns:r="http://schemas.openxmlformats.org/officeDocument/2006/relationships" r:id="rId2"/>
          <a:extLst>
            <a:ext uri="{FF2B5EF4-FFF2-40B4-BE49-F238E27FC236}">
              <a16:creationId xmlns:a16="http://schemas.microsoft.com/office/drawing/2014/main" id="{DD996971-91E5-473F-8429-DA205B900CA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943975" y="5819775"/>
          <a:ext cx="409575"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114301</xdr:colOff>
      <xdr:row>0</xdr:row>
      <xdr:rowOff>0</xdr:rowOff>
    </xdr:from>
    <xdr:to>
      <xdr:col>23</xdr:col>
      <xdr:colOff>361951</xdr:colOff>
      <xdr:row>1</xdr:row>
      <xdr:rowOff>32876</xdr:rowOff>
    </xdr:to>
    <xdr:pic>
      <xdr:nvPicPr>
        <xdr:cNvPr id="2" name="Grafik 1">
          <a:extLst>
            <a:ext uri="{FF2B5EF4-FFF2-40B4-BE49-F238E27FC236}">
              <a16:creationId xmlns:a16="http://schemas.microsoft.com/office/drawing/2014/main" id="{77671A55-86DD-4BD7-9EB3-A9FA800B8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6" y="0"/>
          <a:ext cx="2152650" cy="34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333375</xdr:colOff>
      <xdr:row>22</xdr:row>
      <xdr:rowOff>9525</xdr:rowOff>
    </xdr:from>
    <xdr:to>
      <xdr:col>24</xdr:col>
      <xdr:colOff>361950</xdr:colOff>
      <xdr:row>24</xdr:row>
      <xdr:rowOff>47625</xdr:rowOff>
    </xdr:to>
    <xdr:pic>
      <xdr:nvPicPr>
        <xdr:cNvPr id="3" name="Grafik 2" descr="Wiedergeben">
          <a:hlinkClick xmlns:r="http://schemas.openxmlformats.org/officeDocument/2006/relationships" r:id="rId2"/>
          <a:extLst>
            <a:ext uri="{FF2B5EF4-FFF2-40B4-BE49-F238E27FC236}">
              <a16:creationId xmlns:a16="http://schemas.microsoft.com/office/drawing/2014/main" id="{8264F311-0D04-4048-A07A-BEB8861C377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934450" y="5495925"/>
          <a:ext cx="409575"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114301</xdr:colOff>
      <xdr:row>0</xdr:row>
      <xdr:rowOff>0</xdr:rowOff>
    </xdr:from>
    <xdr:to>
      <xdr:col>23</xdr:col>
      <xdr:colOff>361951</xdr:colOff>
      <xdr:row>1</xdr:row>
      <xdr:rowOff>32876</xdr:rowOff>
    </xdr:to>
    <xdr:pic>
      <xdr:nvPicPr>
        <xdr:cNvPr id="2" name="Grafik 1">
          <a:extLst>
            <a:ext uri="{FF2B5EF4-FFF2-40B4-BE49-F238E27FC236}">
              <a16:creationId xmlns:a16="http://schemas.microsoft.com/office/drawing/2014/main" id="{6F429DE3-90EF-4D12-820C-8F8392C0D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6" y="0"/>
          <a:ext cx="2152650" cy="34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333375</xdr:colOff>
      <xdr:row>24</xdr:row>
      <xdr:rowOff>9525</xdr:rowOff>
    </xdr:from>
    <xdr:to>
      <xdr:col>24</xdr:col>
      <xdr:colOff>361950</xdr:colOff>
      <xdr:row>26</xdr:row>
      <xdr:rowOff>47625</xdr:rowOff>
    </xdr:to>
    <xdr:pic>
      <xdr:nvPicPr>
        <xdr:cNvPr id="3" name="Grafik 2" descr="Wiedergeben">
          <a:hlinkClick xmlns:r="http://schemas.openxmlformats.org/officeDocument/2006/relationships" r:id="rId2"/>
          <a:extLst>
            <a:ext uri="{FF2B5EF4-FFF2-40B4-BE49-F238E27FC236}">
              <a16:creationId xmlns:a16="http://schemas.microsoft.com/office/drawing/2014/main" id="{88BEF883-A5EB-4D2D-9039-6D7ECE98F58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934450" y="5495925"/>
          <a:ext cx="409575" cy="409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114301</xdr:colOff>
      <xdr:row>0</xdr:row>
      <xdr:rowOff>0</xdr:rowOff>
    </xdr:from>
    <xdr:to>
      <xdr:col>23</xdr:col>
      <xdr:colOff>361951</xdr:colOff>
      <xdr:row>1</xdr:row>
      <xdr:rowOff>32876</xdr:rowOff>
    </xdr:to>
    <xdr:pic>
      <xdr:nvPicPr>
        <xdr:cNvPr id="2" name="Grafik 1">
          <a:extLst>
            <a:ext uri="{FF2B5EF4-FFF2-40B4-BE49-F238E27FC236}">
              <a16:creationId xmlns:a16="http://schemas.microsoft.com/office/drawing/2014/main" id="{A13994D8-157B-4D88-AF1E-B0ABAF0881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6" y="0"/>
          <a:ext cx="2152650" cy="34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333375</xdr:colOff>
      <xdr:row>24</xdr:row>
      <xdr:rowOff>9525</xdr:rowOff>
    </xdr:from>
    <xdr:to>
      <xdr:col>24</xdr:col>
      <xdr:colOff>361950</xdr:colOff>
      <xdr:row>26</xdr:row>
      <xdr:rowOff>47625</xdr:rowOff>
    </xdr:to>
    <xdr:pic>
      <xdr:nvPicPr>
        <xdr:cNvPr id="3" name="Grafik 2" descr="Wiedergeben">
          <a:hlinkClick xmlns:r="http://schemas.openxmlformats.org/officeDocument/2006/relationships" r:id="rId2"/>
          <a:extLst>
            <a:ext uri="{FF2B5EF4-FFF2-40B4-BE49-F238E27FC236}">
              <a16:creationId xmlns:a16="http://schemas.microsoft.com/office/drawing/2014/main" id="{96F11416-74B7-4F4A-958C-5AE2BE0C757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934450" y="5457825"/>
          <a:ext cx="409575" cy="409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114301</xdr:colOff>
      <xdr:row>0</xdr:row>
      <xdr:rowOff>0</xdr:rowOff>
    </xdr:from>
    <xdr:to>
      <xdr:col>23</xdr:col>
      <xdr:colOff>361951</xdr:colOff>
      <xdr:row>1</xdr:row>
      <xdr:rowOff>32876</xdr:rowOff>
    </xdr:to>
    <xdr:pic>
      <xdr:nvPicPr>
        <xdr:cNvPr id="2" name="Grafik 1">
          <a:extLst>
            <a:ext uri="{FF2B5EF4-FFF2-40B4-BE49-F238E27FC236}">
              <a16:creationId xmlns:a16="http://schemas.microsoft.com/office/drawing/2014/main" id="{EBD1703F-A54F-4A72-BB9C-9E16C751A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6" y="0"/>
          <a:ext cx="2152650" cy="34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323850</xdr:colOff>
      <xdr:row>21</xdr:row>
      <xdr:rowOff>123825</xdr:rowOff>
    </xdr:from>
    <xdr:to>
      <xdr:col>24</xdr:col>
      <xdr:colOff>352425</xdr:colOff>
      <xdr:row>23</xdr:row>
      <xdr:rowOff>47625</xdr:rowOff>
    </xdr:to>
    <xdr:pic>
      <xdr:nvPicPr>
        <xdr:cNvPr id="3" name="Grafik 2" descr="Wiedergeben">
          <a:hlinkClick xmlns:r="http://schemas.openxmlformats.org/officeDocument/2006/relationships" r:id="rId2"/>
          <a:extLst>
            <a:ext uri="{FF2B5EF4-FFF2-40B4-BE49-F238E27FC236}">
              <a16:creationId xmlns:a16="http://schemas.microsoft.com/office/drawing/2014/main" id="{18C84FB6-95B8-4E1E-AC09-0E3BCB8AFD7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924925" y="5543550"/>
          <a:ext cx="409575" cy="4095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114301</xdr:colOff>
      <xdr:row>0</xdr:row>
      <xdr:rowOff>0</xdr:rowOff>
    </xdr:from>
    <xdr:to>
      <xdr:col>23</xdr:col>
      <xdr:colOff>361951</xdr:colOff>
      <xdr:row>1</xdr:row>
      <xdr:rowOff>32876</xdr:rowOff>
    </xdr:to>
    <xdr:pic>
      <xdr:nvPicPr>
        <xdr:cNvPr id="2" name="Grafik 1">
          <a:extLst>
            <a:ext uri="{FF2B5EF4-FFF2-40B4-BE49-F238E27FC236}">
              <a16:creationId xmlns:a16="http://schemas.microsoft.com/office/drawing/2014/main" id="{2B91D705-F08D-4D78-81FC-579C734CFD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6" y="0"/>
          <a:ext cx="2152650" cy="34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333375</xdr:colOff>
      <xdr:row>27</xdr:row>
      <xdr:rowOff>9525</xdr:rowOff>
    </xdr:from>
    <xdr:to>
      <xdr:col>24</xdr:col>
      <xdr:colOff>361950</xdr:colOff>
      <xdr:row>29</xdr:row>
      <xdr:rowOff>47625</xdr:rowOff>
    </xdr:to>
    <xdr:pic>
      <xdr:nvPicPr>
        <xdr:cNvPr id="3" name="Grafik 2" descr="Wiedergeben">
          <a:hlinkClick xmlns:r="http://schemas.openxmlformats.org/officeDocument/2006/relationships" r:id="rId2"/>
          <a:extLst>
            <a:ext uri="{FF2B5EF4-FFF2-40B4-BE49-F238E27FC236}">
              <a16:creationId xmlns:a16="http://schemas.microsoft.com/office/drawing/2014/main" id="{2E70618C-A9F2-4191-B587-B61AFF549BA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934450" y="5457825"/>
          <a:ext cx="409575" cy="4095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114301</xdr:colOff>
      <xdr:row>0</xdr:row>
      <xdr:rowOff>0</xdr:rowOff>
    </xdr:from>
    <xdr:to>
      <xdr:col>23</xdr:col>
      <xdr:colOff>361951</xdr:colOff>
      <xdr:row>1</xdr:row>
      <xdr:rowOff>32876</xdr:rowOff>
    </xdr:to>
    <xdr:pic>
      <xdr:nvPicPr>
        <xdr:cNvPr id="2" name="Grafik 1">
          <a:extLst>
            <a:ext uri="{FF2B5EF4-FFF2-40B4-BE49-F238E27FC236}">
              <a16:creationId xmlns:a16="http://schemas.microsoft.com/office/drawing/2014/main" id="{74A55115-8028-4D06-A777-345CF4D97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6" y="0"/>
          <a:ext cx="2152650" cy="34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323850</xdr:colOff>
      <xdr:row>19</xdr:row>
      <xdr:rowOff>123825</xdr:rowOff>
    </xdr:from>
    <xdr:to>
      <xdr:col>24</xdr:col>
      <xdr:colOff>352425</xdr:colOff>
      <xdr:row>21</xdr:row>
      <xdr:rowOff>47625</xdr:rowOff>
    </xdr:to>
    <xdr:pic>
      <xdr:nvPicPr>
        <xdr:cNvPr id="3" name="Grafik 2" descr="Wiedergeben">
          <a:hlinkClick xmlns:r="http://schemas.openxmlformats.org/officeDocument/2006/relationships" r:id="rId2"/>
          <a:extLst>
            <a:ext uri="{FF2B5EF4-FFF2-40B4-BE49-F238E27FC236}">
              <a16:creationId xmlns:a16="http://schemas.microsoft.com/office/drawing/2014/main" id="{ACDF08C3-67C3-4106-843A-E43B08CAC1F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924925" y="5543550"/>
          <a:ext cx="409575" cy="4095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114301</xdr:colOff>
      <xdr:row>0</xdr:row>
      <xdr:rowOff>0</xdr:rowOff>
    </xdr:from>
    <xdr:to>
      <xdr:col>23</xdr:col>
      <xdr:colOff>361951</xdr:colOff>
      <xdr:row>1</xdr:row>
      <xdr:rowOff>32876</xdr:rowOff>
    </xdr:to>
    <xdr:pic>
      <xdr:nvPicPr>
        <xdr:cNvPr id="2" name="Grafik 1">
          <a:extLst>
            <a:ext uri="{FF2B5EF4-FFF2-40B4-BE49-F238E27FC236}">
              <a16:creationId xmlns:a16="http://schemas.microsoft.com/office/drawing/2014/main" id="{E5180F7D-FA8D-4EC9-96DC-11546B4C6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6" y="0"/>
          <a:ext cx="2152650" cy="34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333375</xdr:colOff>
      <xdr:row>20</xdr:row>
      <xdr:rowOff>695325</xdr:rowOff>
    </xdr:from>
    <xdr:to>
      <xdr:col>24</xdr:col>
      <xdr:colOff>361950</xdr:colOff>
      <xdr:row>22</xdr:row>
      <xdr:rowOff>47625</xdr:rowOff>
    </xdr:to>
    <xdr:pic>
      <xdr:nvPicPr>
        <xdr:cNvPr id="4" name="Grafik 3" descr="Wiedergeben">
          <a:hlinkClick xmlns:r="http://schemas.openxmlformats.org/officeDocument/2006/relationships" r:id="rId2"/>
          <a:extLst>
            <a:ext uri="{FF2B5EF4-FFF2-40B4-BE49-F238E27FC236}">
              <a16:creationId xmlns:a16="http://schemas.microsoft.com/office/drawing/2014/main" id="{0EE834A4-3F59-4235-9527-5B557145B7E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315450" y="5514975"/>
          <a:ext cx="409575" cy="4095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fair@fairsicherung.ch" TargetMode="External"/><Relationship Id="rId1" Type="http://schemas.openxmlformats.org/officeDocument/2006/relationships/hyperlink" Target="http://www.fairsicherung.ch/"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88F6C-98E0-4945-B599-1AAACDE68F7F}">
  <sheetPr codeName="Tabelle1"/>
  <dimension ref="A1:AG31"/>
  <sheetViews>
    <sheetView showGridLines="0" showRowColHeaders="0" tabSelected="1" workbookViewId="0">
      <selection activeCell="G11" sqref="G11"/>
    </sheetView>
  </sheetViews>
  <sheetFormatPr baseColWidth="10" defaultColWidth="0" defaultRowHeight="24.95" customHeight="1" zeroHeight="1" x14ac:dyDescent="0.2"/>
  <cols>
    <col min="1" max="1" width="3.28515625" style="76" customWidth="1"/>
    <col min="2" max="25" width="5.7109375" style="76" customWidth="1"/>
    <col min="26" max="26" width="130.7109375" style="76" customWidth="1"/>
    <col min="27" max="33" width="5.7109375" style="76" hidden="1" customWidth="1"/>
    <col min="34" max="16384" width="11.42578125" style="76" hidden="1"/>
  </cols>
  <sheetData>
    <row r="1" spans="2:27" ht="24.95" customHeight="1" x14ac:dyDescent="0.2">
      <c r="R1" s="78"/>
      <c r="S1" s="79"/>
      <c r="T1" s="79"/>
      <c r="U1" s="79"/>
      <c r="V1" s="79"/>
      <c r="W1" s="79"/>
      <c r="X1" s="79"/>
      <c r="Y1" s="78"/>
      <c r="Z1" s="78"/>
      <c r="AA1" s="78"/>
    </row>
    <row r="2" spans="2:27" s="77" customFormat="1" ht="24.95" customHeight="1" x14ac:dyDescent="0.2">
      <c r="B2" s="119" t="s">
        <v>119</v>
      </c>
      <c r="S2" s="208" t="s">
        <v>121</v>
      </c>
      <c r="T2" s="208"/>
      <c r="U2" s="208"/>
      <c r="V2" s="208"/>
      <c r="W2" s="208"/>
      <c r="X2" s="208"/>
      <c r="Y2" s="78"/>
      <c r="Z2" s="78"/>
      <c r="AA2" s="78"/>
    </row>
    <row r="3" spans="2:27" s="77" customFormat="1" ht="24.95" customHeight="1" x14ac:dyDescent="0.2">
      <c r="B3" s="87" t="s">
        <v>148</v>
      </c>
      <c r="R3" s="78"/>
      <c r="S3" s="208"/>
      <c r="T3" s="208"/>
      <c r="U3" s="208"/>
      <c r="V3" s="208"/>
      <c r="W3" s="208"/>
      <c r="X3" s="208"/>
      <c r="Y3" s="78"/>
      <c r="Z3" s="78"/>
      <c r="AA3" s="78"/>
    </row>
    <row r="4" spans="2:27" ht="10.5" customHeight="1" x14ac:dyDescent="0.2"/>
    <row r="5" spans="2:27" ht="24.95" customHeight="1" x14ac:dyDescent="0.2">
      <c r="B5" s="209" t="s">
        <v>120</v>
      </c>
      <c r="C5" s="209"/>
      <c r="D5" s="209"/>
      <c r="E5" s="209"/>
      <c r="F5" s="209"/>
      <c r="G5" s="209"/>
      <c r="H5" s="209"/>
      <c r="I5" s="209"/>
      <c r="J5" s="209"/>
      <c r="K5" s="209"/>
      <c r="L5" s="209"/>
      <c r="M5" s="209"/>
      <c r="N5" s="209"/>
      <c r="O5" s="209"/>
      <c r="P5" s="209"/>
      <c r="Q5" s="209"/>
      <c r="R5" s="209"/>
      <c r="S5" s="209"/>
      <c r="T5" s="209"/>
      <c r="U5" s="209"/>
      <c r="V5" s="209"/>
      <c r="W5" s="209"/>
      <c r="X5" s="209"/>
    </row>
    <row r="6" spans="2:27" ht="24.95" customHeight="1" x14ac:dyDescent="0.2">
      <c r="B6" s="209"/>
      <c r="C6" s="209"/>
      <c r="D6" s="209"/>
      <c r="E6" s="209"/>
      <c r="F6" s="209"/>
      <c r="G6" s="209"/>
      <c r="H6" s="209"/>
      <c r="I6" s="209"/>
      <c r="J6" s="209"/>
      <c r="K6" s="209"/>
      <c r="L6" s="209"/>
      <c r="M6" s="209"/>
      <c r="N6" s="209"/>
      <c r="O6" s="209"/>
      <c r="P6" s="209"/>
      <c r="Q6" s="209"/>
      <c r="R6" s="209"/>
      <c r="S6" s="209"/>
      <c r="T6" s="209"/>
      <c r="U6" s="209"/>
      <c r="V6" s="209"/>
      <c r="W6" s="209"/>
      <c r="X6" s="209"/>
    </row>
    <row r="7" spans="2:27" ht="24.95" customHeight="1" x14ac:dyDescent="0.2">
      <c r="B7" s="210" t="s">
        <v>186</v>
      </c>
      <c r="C7" s="210"/>
      <c r="D7" s="210"/>
      <c r="E7" s="210"/>
      <c r="F7" s="210"/>
      <c r="G7" s="210"/>
      <c r="H7" s="210"/>
      <c r="I7" s="210"/>
      <c r="J7" s="210"/>
      <c r="K7" s="210"/>
      <c r="L7" s="210"/>
      <c r="M7" s="210"/>
      <c r="N7" s="210"/>
      <c r="O7" s="210"/>
      <c r="P7" s="210"/>
      <c r="Q7" s="210"/>
      <c r="R7" s="210"/>
      <c r="S7" s="210"/>
      <c r="T7" s="210"/>
      <c r="U7" s="210"/>
      <c r="V7" s="210"/>
      <c r="W7" s="210"/>
      <c r="X7" s="210"/>
    </row>
    <row r="8" spans="2:27" ht="24.95" customHeight="1" x14ac:dyDescent="0.2">
      <c r="B8" s="80"/>
      <c r="C8" s="80"/>
      <c r="D8" s="80"/>
      <c r="E8" s="80"/>
      <c r="F8" s="80"/>
      <c r="G8" s="80"/>
      <c r="H8" s="80"/>
      <c r="I8" s="80"/>
      <c r="J8" s="80"/>
      <c r="K8" s="80"/>
      <c r="L8" s="80"/>
      <c r="M8" s="80"/>
      <c r="N8" s="80"/>
      <c r="O8" s="80"/>
      <c r="P8" s="80"/>
      <c r="Q8" s="80"/>
      <c r="R8" s="80"/>
      <c r="S8" s="80"/>
      <c r="T8" s="80"/>
      <c r="U8" s="80"/>
      <c r="V8" s="80"/>
      <c r="W8" s="80"/>
      <c r="X8" s="80"/>
    </row>
    <row r="9" spans="2:27" s="83" customFormat="1" ht="24.95" customHeight="1" x14ac:dyDescent="0.2">
      <c r="B9" s="84" t="s">
        <v>191</v>
      </c>
      <c r="C9" s="82"/>
      <c r="D9" s="82"/>
      <c r="E9" s="82"/>
      <c r="F9" s="82"/>
      <c r="G9" s="82"/>
      <c r="H9" s="82"/>
      <c r="I9" s="82"/>
      <c r="J9" s="82"/>
      <c r="K9" s="82"/>
      <c r="L9" s="82"/>
      <c r="M9" s="82"/>
      <c r="N9" s="82"/>
      <c r="O9" s="82"/>
      <c r="P9" s="82"/>
      <c r="Q9" s="82"/>
      <c r="R9" s="82"/>
      <c r="S9" s="82"/>
      <c r="T9" s="82"/>
      <c r="U9" s="82"/>
      <c r="V9" s="82"/>
      <c r="W9" s="82"/>
      <c r="X9" s="126" t="s">
        <v>195</v>
      </c>
    </row>
    <row r="10" spans="2:27" s="83" customFormat="1" ht="5.0999999999999996" customHeight="1" x14ac:dyDescent="0.2">
      <c r="B10" s="84"/>
      <c r="C10" s="82"/>
      <c r="D10" s="82"/>
      <c r="E10" s="82"/>
      <c r="F10" s="82"/>
      <c r="G10" s="82"/>
      <c r="H10" s="82"/>
      <c r="I10" s="82"/>
      <c r="J10" s="82"/>
      <c r="K10" s="82"/>
      <c r="L10" s="82"/>
      <c r="M10" s="82"/>
      <c r="N10" s="82"/>
      <c r="O10" s="82"/>
      <c r="P10" s="82"/>
      <c r="Q10" s="82"/>
      <c r="R10" s="82"/>
      <c r="S10" s="82"/>
      <c r="T10" s="82"/>
      <c r="U10" s="82"/>
      <c r="V10" s="82"/>
      <c r="W10" s="82"/>
      <c r="X10" s="82"/>
    </row>
    <row r="11" spans="2:27" s="83" customFormat="1" ht="24.95" customHeight="1" x14ac:dyDescent="0.2">
      <c r="B11" s="83" t="s">
        <v>122</v>
      </c>
      <c r="F11" s="122" t="str">
        <f>IF(OR(G11&gt;0,K11&gt;0),"","&gt;")</f>
        <v>&gt;</v>
      </c>
      <c r="G11" s="120"/>
      <c r="H11" s="85" t="s">
        <v>123</v>
      </c>
      <c r="K11" s="120"/>
      <c r="L11" s="85" t="s">
        <v>124</v>
      </c>
      <c r="N11" s="121" t="str">
        <f>IF(AND(G11&gt;0,K11&gt;0),"Bitte nur eine Wahl bei der Anrede","")</f>
        <v/>
      </c>
    </row>
    <row r="12" spans="2:27" s="83" customFormat="1" ht="5.0999999999999996" customHeight="1" x14ac:dyDescent="0.2"/>
    <row r="13" spans="2:27" s="83" customFormat="1" ht="24.95" customHeight="1" x14ac:dyDescent="0.2">
      <c r="B13" s="83" t="s">
        <v>125</v>
      </c>
      <c r="F13" s="123" t="str">
        <f>IF(G13&gt;0,"","&gt;")</f>
        <v>&gt;</v>
      </c>
      <c r="G13" s="205"/>
      <c r="H13" s="206"/>
      <c r="I13" s="206"/>
      <c r="J13" s="206"/>
      <c r="K13" s="206"/>
      <c r="L13" s="206"/>
      <c r="M13" s="206"/>
      <c r="N13" s="206"/>
      <c r="O13" s="206"/>
      <c r="P13" s="206"/>
      <c r="Q13" s="206"/>
      <c r="R13" s="206"/>
      <c r="S13" s="206"/>
      <c r="T13" s="206"/>
      <c r="U13" s="206"/>
      <c r="V13" s="206"/>
      <c r="W13" s="206"/>
      <c r="X13" s="207"/>
    </row>
    <row r="14" spans="2:27" s="83" customFormat="1" ht="5.0999999999999996" customHeight="1" x14ac:dyDescent="0.2">
      <c r="F14" s="124"/>
    </row>
    <row r="15" spans="2:27" s="83" customFormat="1" ht="24.95" customHeight="1" x14ac:dyDescent="0.2">
      <c r="B15" s="83" t="s">
        <v>126</v>
      </c>
      <c r="F15" s="123" t="str">
        <f>IF(G15&gt;0,"","&gt;")</f>
        <v>&gt;</v>
      </c>
      <c r="G15" s="205"/>
      <c r="H15" s="206"/>
      <c r="I15" s="206"/>
      <c r="J15" s="206"/>
      <c r="K15" s="206"/>
      <c r="L15" s="206"/>
      <c r="M15" s="206"/>
      <c r="N15" s="206"/>
      <c r="O15" s="206"/>
      <c r="P15" s="206"/>
      <c r="Q15" s="206"/>
      <c r="R15" s="206"/>
      <c r="S15" s="206"/>
      <c r="T15" s="206"/>
      <c r="U15" s="206"/>
      <c r="V15" s="206"/>
      <c r="W15" s="206"/>
      <c r="X15" s="207"/>
    </row>
    <row r="16" spans="2:27" s="83" customFormat="1" ht="5.0999999999999996" customHeight="1" x14ac:dyDescent="0.2">
      <c r="F16" s="124"/>
    </row>
    <row r="17" spans="2:30" s="83" customFormat="1" ht="24.95" customHeight="1" x14ac:dyDescent="0.2">
      <c r="B17" s="83" t="s">
        <v>62</v>
      </c>
      <c r="F17" s="123" t="str">
        <f>IF(G17&gt;0,"","&gt;")</f>
        <v>&gt;</v>
      </c>
      <c r="G17" s="205"/>
      <c r="H17" s="206"/>
      <c r="I17" s="206"/>
      <c r="J17" s="206"/>
      <c r="K17" s="206"/>
      <c r="L17" s="206"/>
      <c r="M17" s="206"/>
      <c r="N17" s="206"/>
      <c r="O17" s="206"/>
      <c r="P17" s="206"/>
      <c r="Q17" s="206"/>
      <c r="R17" s="206"/>
      <c r="S17" s="206"/>
      <c r="T17" s="206"/>
      <c r="U17" s="206"/>
      <c r="V17" s="206"/>
      <c r="W17" s="206"/>
      <c r="X17" s="207"/>
    </row>
    <row r="18" spans="2:30" s="83" customFormat="1" ht="5.0999999999999996" customHeight="1" x14ac:dyDescent="0.2">
      <c r="F18" s="124"/>
    </row>
    <row r="19" spans="2:30" s="83" customFormat="1" ht="24.95" customHeight="1" x14ac:dyDescent="0.2">
      <c r="B19" s="83" t="s">
        <v>63</v>
      </c>
      <c r="F19" s="123" t="str">
        <f>IF(AND(G19&gt;0,K19&gt;0),"","&gt;")</f>
        <v>&gt;</v>
      </c>
      <c r="G19" s="205"/>
      <c r="H19" s="206"/>
      <c r="I19" s="206"/>
      <c r="K19" s="205"/>
      <c r="L19" s="206"/>
      <c r="M19" s="206"/>
      <c r="N19" s="206"/>
      <c r="O19" s="206"/>
      <c r="P19" s="206"/>
      <c r="Q19" s="206"/>
      <c r="R19" s="206"/>
      <c r="S19" s="206"/>
      <c r="T19" s="206"/>
      <c r="U19" s="206"/>
      <c r="V19" s="206"/>
      <c r="W19" s="206"/>
      <c r="X19" s="207"/>
    </row>
    <row r="20" spans="2:30" s="83" customFormat="1" ht="5.0999999999999996" customHeight="1" x14ac:dyDescent="0.2">
      <c r="F20" s="124"/>
    </row>
    <row r="21" spans="2:30" s="83" customFormat="1" ht="24.95" customHeight="1" x14ac:dyDescent="0.2">
      <c r="B21" s="83" t="s">
        <v>127</v>
      </c>
      <c r="F21" s="123" t="str">
        <f>IF(G21&gt;0,"","&gt;")</f>
        <v>&gt;</v>
      </c>
      <c r="G21" s="205"/>
      <c r="H21" s="206"/>
      <c r="I21" s="206"/>
      <c r="J21" s="206"/>
      <c r="K21" s="206"/>
      <c r="L21" s="206"/>
      <c r="M21" s="206"/>
      <c r="N21" s="206"/>
      <c r="O21" s="206"/>
      <c r="P21" s="206"/>
      <c r="Q21" s="206"/>
      <c r="R21" s="206"/>
      <c r="S21" s="206"/>
      <c r="T21" s="206"/>
      <c r="U21" s="206"/>
      <c r="V21" s="206"/>
      <c r="W21" s="206"/>
      <c r="X21" s="207"/>
    </row>
    <row r="22" spans="2:30" s="83" customFormat="1" ht="5.0999999999999996" customHeight="1" x14ac:dyDescent="0.2">
      <c r="F22" s="124"/>
    </row>
    <row r="23" spans="2:30" s="83" customFormat="1" ht="24.95" customHeight="1" x14ac:dyDescent="0.2">
      <c r="B23" s="83" t="s">
        <v>128</v>
      </c>
      <c r="F23" s="123" t="str">
        <f>IF(G23&gt;0,"","&gt;")</f>
        <v>&gt;</v>
      </c>
      <c r="G23" s="205"/>
      <c r="H23" s="206"/>
      <c r="I23" s="206"/>
      <c r="J23" s="206"/>
      <c r="K23" s="206"/>
      <c r="L23" s="206"/>
      <c r="M23" s="206"/>
      <c r="N23" s="206"/>
      <c r="O23" s="206"/>
      <c r="P23" s="206"/>
      <c r="Q23" s="206"/>
      <c r="R23" s="206"/>
      <c r="S23" s="206"/>
      <c r="T23" s="206"/>
      <c r="U23" s="206"/>
      <c r="V23" s="206"/>
      <c r="W23" s="206"/>
      <c r="X23" s="207"/>
    </row>
    <row r="24" spans="2:30" s="83" customFormat="1" ht="5.0999999999999996" customHeight="1" x14ac:dyDescent="0.2"/>
    <row r="25" spans="2:30" s="83" customFormat="1" ht="24.95" customHeight="1" x14ac:dyDescent="0.2">
      <c r="B25" s="83" t="s">
        <v>66</v>
      </c>
      <c r="G25" s="205"/>
      <c r="H25" s="206"/>
      <c r="I25" s="206"/>
      <c r="J25" s="206"/>
      <c r="K25" s="206"/>
      <c r="L25" s="206"/>
      <c r="M25" s="206"/>
      <c r="N25" s="206"/>
      <c r="O25" s="206"/>
      <c r="P25" s="206"/>
      <c r="Q25" s="206"/>
      <c r="R25" s="206"/>
      <c r="S25" s="206"/>
      <c r="T25" s="206"/>
      <c r="U25" s="206"/>
      <c r="V25" s="206"/>
      <c r="W25" s="206"/>
      <c r="X25" s="207"/>
    </row>
    <row r="26" spans="2:30" s="83" customFormat="1" ht="5.0999999999999996" customHeight="1" x14ac:dyDescent="0.2"/>
    <row r="27" spans="2:30" s="83" customFormat="1" ht="24.95" customHeight="1" x14ac:dyDescent="0.2">
      <c r="B27" s="83" t="s">
        <v>68</v>
      </c>
      <c r="G27" s="205"/>
      <c r="H27" s="206"/>
      <c r="I27" s="206"/>
      <c r="J27" s="206"/>
      <c r="K27" s="206"/>
      <c r="L27" s="206"/>
      <c r="M27" s="206"/>
      <c r="N27" s="206"/>
      <c r="O27" s="206"/>
      <c r="P27" s="206"/>
      <c r="Q27" s="206"/>
      <c r="R27" s="206"/>
      <c r="S27" s="206"/>
      <c r="T27" s="206"/>
      <c r="U27" s="206"/>
      <c r="V27" s="206"/>
      <c r="W27" s="206"/>
      <c r="X27" s="207"/>
    </row>
    <row r="28" spans="2:30" ht="5.0999999999999996" customHeight="1" thickBot="1" x14ac:dyDescent="0.25"/>
    <row r="29" spans="2:30" ht="24.95" customHeight="1" thickBot="1" x14ac:dyDescent="0.25">
      <c r="G29" s="202" t="s">
        <v>192</v>
      </c>
      <c r="H29" s="203"/>
      <c r="I29" s="203"/>
      <c r="J29" s="203"/>
      <c r="K29" s="203"/>
      <c r="L29" s="203"/>
      <c r="M29" s="203"/>
      <c r="N29" s="203"/>
      <c r="O29" s="203"/>
      <c r="P29" s="203"/>
      <c r="Q29" s="203"/>
      <c r="R29" s="203"/>
      <c r="S29" s="203"/>
      <c r="T29" s="203"/>
      <c r="U29" s="203"/>
      <c r="V29" s="203"/>
      <c r="W29" s="203"/>
      <c r="X29" s="204"/>
      <c r="Z29" s="83"/>
      <c r="AA29" s="83"/>
      <c r="AB29" s="83"/>
      <c r="AC29" s="83"/>
      <c r="AD29" s="83"/>
    </row>
    <row r="30" spans="2:30" ht="24.95" customHeight="1" x14ac:dyDescent="0.2"/>
    <row r="31" spans="2:30" ht="200.1" customHeight="1" x14ac:dyDescent="0.2"/>
  </sheetData>
  <sheetProtection algorithmName="SHA-512" hashValue="D+EW/2+XIyDOLyyCPCg5eyGVEuoIfIjaMbZG1v42PAKz+RAIsGJU0bQUYLoyf8zKlpUUQ8m99wNBZmwP8Ik/AA==" saltValue="IVCAvs9GH73PQyPSxxCScQ==" spinCount="100000" sheet="1" objects="1" scenarios="1"/>
  <mergeCells count="13">
    <mergeCell ref="G17:X17"/>
    <mergeCell ref="S2:X3"/>
    <mergeCell ref="B5:X6"/>
    <mergeCell ref="B7:X7"/>
    <mergeCell ref="G13:X13"/>
    <mergeCell ref="G15:X15"/>
    <mergeCell ref="G29:X29"/>
    <mergeCell ref="G19:I19"/>
    <mergeCell ref="K19:X19"/>
    <mergeCell ref="G21:X21"/>
    <mergeCell ref="G23:X23"/>
    <mergeCell ref="G25:X25"/>
    <mergeCell ref="G27:X27"/>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1E92D-DFA1-49F7-8562-EBE6C525EE42}">
  <sheetPr codeName="Tabelle10"/>
  <dimension ref="B1:AA22"/>
  <sheetViews>
    <sheetView showRowColHeaders="0" workbookViewId="0">
      <selection activeCell="G11" sqref="G11:X11"/>
    </sheetView>
  </sheetViews>
  <sheetFormatPr baseColWidth="10" defaultColWidth="11.42578125" defaultRowHeight="24.95" customHeight="1" x14ac:dyDescent="0.2"/>
  <cols>
    <col min="1" max="1" width="3.28515625" style="76" customWidth="1"/>
    <col min="2" max="33" width="5.7109375" style="76" customWidth="1"/>
    <col min="34" max="16384" width="11.42578125" style="76"/>
  </cols>
  <sheetData>
    <row r="1" spans="2:27" ht="24.95" customHeight="1" x14ac:dyDescent="0.2">
      <c r="R1" s="78"/>
      <c r="S1" s="79"/>
      <c r="T1" s="79"/>
      <c r="U1" s="79"/>
      <c r="V1" s="79"/>
      <c r="W1" s="79"/>
      <c r="X1" s="79"/>
      <c r="Y1" s="78"/>
      <c r="Z1" s="78"/>
      <c r="AA1" s="78"/>
    </row>
    <row r="2" spans="2:27" s="77" customFormat="1" ht="24.95" customHeight="1" x14ac:dyDescent="0.2">
      <c r="B2" s="119" t="s">
        <v>119</v>
      </c>
      <c r="S2" s="208" t="s">
        <v>121</v>
      </c>
      <c r="T2" s="208"/>
      <c r="U2" s="208"/>
      <c r="V2" s="208"/>
      <c r="W2" s="208"/>
      <c r="X2" s="208"/>
      <c r="Y2" s="78"/>
      <c r="Z2" s="78"/>
      <c r="AA2" s="78"/>
    </row>
    <row r="3" spans="2:27" s="77" customFormat="1" ht="24.95" customHeight="1" x14ac:dyDescent="0.2">
      <c r="B3" s="87" t="s">
        <v>148</v>
      </c>
      <c r="R3" s="78"/>
      <c r="S3" s="208"/>
      <c r="T3" s="208"/>
      <c r="U3" s="208"/>
      <c r="V3" s="208"/>
      <c r="W3" s="208"/>
      <c r="X3" s="208"/>
      <c r="Y3" s="78"/>
      <c r="Z3" s="78"/>
      <c r="AA3" s="78"/>
    </row>
    <row r="4" spans="2:27" ht="10.5" customHeight="1" x14ac:dyDescent="0.2"/>
    <row r="5" spans="2:27" s="83" customFormat="1" ht="24.95" customHeight="1" x14ac:dyDescent="0.2">
      <c r="X5" s="126" t="s">
        <v>250</v>
      </c>
    </row>
    <row r="6" spans="2:27" s="83" customFormat="1" ht="5.0999999999999996" customHeight="1" x14ac:dyDescent="0.2">
      <c r="X6" s="126"/>
    </row>
    <row r="7" spans="2:27" s="83" customFormat="1" ht="24.95" customHeight="1" x14ac:dyDescent="0.2">
      <c r="B7" s="115">
        <v>2</v>
      </c>
      <c r="C7" s="230" t="s">
        <v>175</v>
      </c>
      <c r="D7" s="230"/>
      <c r="E7" s="230"/>
      <c r="F7" s="230"/>
      <c r="G7" s="230"/>
      <c r="H7" s="230"/>
      <c r="I7" s="230"/>
      <c r="J7" s="230"/>
      <c r="K7" s="230"/>
      <c r="L7" s="230"/>
      <c r="M7" s="230"/>
      <c r="N7" s="230"/>
      <c r="O7" s="230"/>
      <c r="P7" s="230"/>
      <c r="Q7" s="230"/>
      <c r="R7" s="230"/>
      <c r="T7" s="120"/>
      <c r="U7" s="85" t="s">
        <v>72</v>
      </c>
      <c r="W7" s="120"/>
      <c r="X7" s="85" t="s">
        <v>5</v>
      </c>
    </row>
    <row r="8" spans="2:27" s="83" customFormat="1" ht="15" x14ac:dyDescent="0.2">
      <c r="B8" s="114"/>
      <c r="C8" s="230"/>
      <c r="D8" s="230"/>
      <c r="E8" s="230"/>
      <c r="F8" s="230"/>
      <c r="G8" s="230"/>
      <c r="H8" s="230"/>
      <c r="I8" s="230"/>
      <c r="J8" s="230"/>
      <c r="K8" s="230"/>
      <c r="L8" s="230"/>
      <c r="M8" s="230"/>
      <c r="N8" s="230"/>
      <c r="O8" s="230"/>
      <c r="P8" s="230"/>
      <c r="Q8" s="230"/>
      <c r="R8" s="230"/>
    </row>
    <row r="9" spans="2:27" s="83" customFormat="1" ht="15" x14ac:dyDescent="0.2">
      <c r="B9" s="114"/>
      <c r="C9" s="230"/>
      <c r="D9" s="230"/>
      <c r="E9" s="230"/>
      <c r="F9" s="230"/>
      <c r="G9" s="230"/>
      <c r="H9" s="230"/>
      <c r="I9" s="230"/>
      <c r="J9" s="230"/>
      <c r="K9" s="230"/>
      <c r="L9" s="230"/>
      <c r="M9" s="230"/>
      <c r="N9" s="230"/>
      <c r="O9" s="230"/>
      <c r="P9" s="230"/>
      <c r="Q9" s="230"/>
      <c r="R9" s="230"/>
    </row>
    <row r="10" spans="2:27" s="83" customFormat="1" ht="24.95" customHeight="1" x14ac:dyDescent="0.2">
      <c r="B10" s="114"/>
      <c r="C10" s="114" t="s">
        <v>171</v>
      </c>
    </row>
    <row r="11" spans="2:27" s="83" customFormat="1" ht="24.95" customHeight="1" x14ac:dyDescent="0.2">
      <c r="C11" s="113" t="s">
        <v>80</v>
      </c>
      <c r="K11" s="212"/>
      <c r="L11" s="213"/>
      <c r="M11" s="213"/>
      <c r="N11" s="214"/>
    </row>
    <row r="12" spans="2:27" s="83" customFormat="1" ht="5.0999999999999996" customHeight="1" x14ac:dyDescent="0.2"/>
    <row r="13" spans="2:27" s="83" customFormat="1" ht="24.95" customHeight="1" x14ac:dyDescent="0.2">
      <c r="C13" s="113" t="s">
        <v>81</v>
      </c>
      <c r="K13" s="205"/>
      <c r="L13" s="206"/>
      <c r="M13" s="206"/>
      <c r="N13" s="206"/>
      <c r="O13" s="206"/>
      <c r="P13" s="206"/>
      <c r="Q13" s="206"/>
      <c r="R13" s="206"/>
      <c r="S13" s="206"/>
      <c r="T13" s="206"/>
      <c r="U13" s="206"/>
      <c r="V13" s="206"/>
      <c r="W13" s="206"/>
      <c r="X13" s="207"/>
    </row>
    <row r="14" spans="2:27" s="83" customFormat="1" ht="5.0999999999999996" customHeight="1" x14ac:dyDescent="0.2"/>
    <row r="15" spans="2:27" s="83" customFormat="1" ht="24.95" customHeight="1" x14ac:dyDescent="0.2">
      <c r="C15" s="113" t="s">
        <v>83</v>
      </c>
      <c r="K15" s="228"/>
      <c r="L15" s="228"/>
      <c r="M15" s="228"/>
      <c r="N15" s="228"/>
      <c r="O15" s="228"/>
      <c r="P15" s="228"/>
      <c r="Q15" s="228"/>
      <c r="R15" s="228"/>
      <c r="S15" s="228"/>
      <c r="T15" s="228"/>
      <c r="U15" s="228"/>
      <c r="V15" s="228"/>
      <c r="W15" s="228"/>
      <c r="X15" s="228"/>
    </row>
    <row r="16" spans="2:27" s="83" customFormat="1" ht="24.95" customHeight="1" x14ac:dyDescent="0.2">
      <c r="B16" s="113"/>
      <c r="K16" s="229"/>
      <c r="L16" s="229"/>
      <c r="M16" s="229"/>
      <c r="N16" s="229"/>
      <c r="O16" s="229"/>
      <c r="P16" s="229"/>
      <c r="Q16" s="229"/>
      <c r="R16" s="229"/>
      <c r="S16" s="229"/>
      <c r="T16" s="229"/>
      <c r="U16" s="229"/>
      <c r="V16" s="229"/>
      <c r="W16" s="229"/>
      <c r="X16" s="229"/>
    </row>
    <row r="17" spans="7:24" s="83" customFormat="1" ht="24.95" customHeight="1" x14ac:dyDescent="0.2"/>
    <row r="18" spans="7:24" s="81" customFormat="1" ht="24.95" customHeight="1" x14ac:dyDescent="0.2"/>
    <row r="19" spans="7:24" s="81" customFormat="1" ht="24.95" customHeight="1" x14ac:dyDescent="0.2"/>
    <row r="20" spans="7:24" s="81" customFormat="1" ht="24.95" customHeight="1" x14ac:dyDescent="0.2"/>
    <row r="21" spans="7:24" s="81" customFormat="1" ht="41.25" customHeight="1" thickBot="1" x14ac:dyDescent="0.25"/>
    <row r="22" spans="7:24" ht="24.95" customHeight="1" thickBot="1" x14ac:dyDescent="0.25">
      <c r="G22" s="202" t="s">
        <v>200</v>
      </c>
      <c r="H22" s="203"/>
      <c r="I22" s="203"/>
      <c r="J22" s="203"/>
      <c r="K22" s="203"/>
      <c r="L22" s="203"/>
      <c r="M22" s="203"/>
      <c r="N22" s="203"/>
      <c r="O22" s="203"/>
      <c r="P22" s="203"/>
      <c r="Q22" s="203"/>
      <c r="R22" s="203"/>
      <c r="S22" s="203"/>
      <c r="T22" s="203"/>
      <c r="U22" s="203"/>
      <c r="V22" s="203"/>
      <c r="W22" s="203"/>
      <c r="X22" s="204"/>
    </row>
  </sheetData>
  <sheetProtection algorithmName="SHA-512" hashValue="Eq3yAf7VDnrBtJufglINSAOe4b7GJUWdlVAKP1Z6qVDk40vnT2+eH2CfxCg4QaIBQizR8Fud5CWOofOJiKisAA==" saltValue="+HQ3I8z5dyCA3aEo6vFagA==" spinCount="100000" sheet="1" objects="1" scenarios="1"/>
  <mergeCells count="6">
    <mergeCell ref="S2:X3"/>
    <mergeCell ref="G22:X22"/>
    <mergeCell ref="K15:X16"/>
    <mergeCell ref="C7:R9"/>
    <mergeCell ref="K11:N11"/>
    <mergeCell ref="K13:X13"/>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C815F-4E9C-4FB8-A499-979E6666169C}">
  <sheetPr codeName="Tabelle11"/>
  <dimension ref="B1:AA34"/>
  <sheetViews>
    <sheetView showRowColHeaders="0" workbookViewId="0">
      <selection activeCell="G11" sqref="G11:X11"/>
    </sheetView>
  </sheetViews>
  <sheetFormatPr baseColWidth="10" defaultColWidth="11.42578125" defaultRowHeight="24.95" customHeight="1" x14ac:dyDescent="0.2"/>
  <cols>
    <col min="1" max="1" width="3.28515625" style="76" customWidth="1"/>
    <col min="2" max="33" width="5.7109375" style="76" customWidth="1"/>
    <col min="34" max="16384" width="11.42578125" style="76"/>
  </cols>
  <sheetData>
    <row r="1" spans="2:27" ht="24.95" customHeight="1" x14ac:dyDescent="0.2">
      <c r="R1" s="78"/>
      <c r="S1" s="79"/>
      <c r="T1" s="79"/>
      <c r="U1" s="79"/>
      <c r="V1" s="79"/>
      <c r="W1" s="79"/>
      <c r="X1" s="79"/>
      <c r="Y1" s="78"/>
      <c r="Z1" s="78"/>
      <c r="AA1" s="78"/>
    </row>
    <row r="2" spans="2:27" s="77" customFormat="1" ht="24.95" customHeight="1" x14ac:dyDescent="0.2">
      <c r="B2" s="119" t="s">
        <v>119</v>
      </c>
      <c r="S2" s="208" t="s">
        <v>121</v>
      </c>
      <c r="T2" s="208"/>
      <c r="U2" s="208"/>
      <c r="V2" s="208"/>
      <c r="W2" s="208"/>
      <c r="X2" s="208"/>
      <c r="Y2" s="78"/>
      <c r="Z2" s="78"/>
      <c r="AA2" s="78"/>
    </row>
    <row r="3" spans="2:27" s="77" customFormat="1" ht="24.95" customHeight="1" x14ac:dyDescent="0.2">
      <c r="B3" s="87" t="s">
        <v>148</v>
      </c>
      <c r="R3" s="78"/>
      <c r="S3" s="208"/>
      <c r="T3" s="208"/>
      <c r="U3" s="208"/>
      <c r="V3" s="208"/>
      <c r="W3" s="208"/>
      <c r="X3" s="208"/>
      <c r="Y3" s="78"/>
      <c r="Z3" s="78"/>
      <c r="AA3" s="78"/>
    </row>
    <row r="4" spans="2:27" ht="10.5" customHeight="1" x14ac:dyDescent="0.2"/>
    <row r="5" spans="2:27" s="83" customFormat="1" ht="24.95" customHeight="1" x14ac:dyDescent="0.2">
      <c r="X5" s="126" t="s">
        <v>251</v>
      </c>
    </row>
    <row r="6" spans="2:27" s="83" customFormat="1" ht="5.0999999999999996" customHeight="1" x14ac:dyDescent="0.2">
      <c r="X6" s="126"/>
    </row>
    <row r="7" spans="2:27" s="83" customFormat="1" ht="24.95" customHeight="1" x14ac:dyDescent="0.2">
      <c r="B7" s="115">
        <v>3</v>
      </c>
      <c r="C7" s="85" t="s">
        <v>176</v>
      </c>
      <c r="D7" s="116"/>
      <c r="E7" s="116"/>
      <c r="F7" s="116"/>
      <c r="G7" s="116"/>
      <c r="H7" s="116"/>
      <c r="I7" s="116"/>
      <c r="J7" s="116"/>
      <c r="K7" s="116"/>
      <c r="L7" s="116"/>
      <c r="M7" s="116"/>
      <c r="N7" s="116"/>
      <c r="O7" s="116"/>
      <c r="P7" s="116"/>
      <c r="Q7" s="116"/>
      <c r="R7" s="116"/>
      <c r="T7" s="120"/>
      <c r="U7" s="85" t="s">
        <v>72</v>
      </c>
      <c r="W7" s="120"/>
      <c r="X7" s="85" t="s">
        <v>5</v>
      </c>
    </row>
    <row r="8" spans="2:27" s="83" customFormat="1" ht="24.95" customHeight="1" x14ac:dyDescent="0.2">
      <c r="B8" s="114"/>
      <c r="C8" s="114" t="s">
        <v>171</v>
      </c>
    </row>
    <row r="9" spans="2:27" s="83" customFormat="1" ht="24.95" customHeight="1" x14ac:dyDescent="0.2">
      <c r="C9" s="113" t="s">
        <v>80</v>
      </c>
      <c r="K9" s="212"/>
      <c r="L9" s="213"/>
      <c r="M9" s="213"/>
      <c r="N9" s="214"/>
    </row>
    <row r="10" spans="2:27" s="83" customFormat="1" ht="5.0999999999999996" customHeight="1" x14ac:dyDescent="0.2"/>
    <row r="11" spans="2:27" s="83" customFormat="1" ht="24.95" customHeight="1" x14ac:dyDescent="0.2">
      <c r="C11" s="113" t="s">
        <v>87</v>
      </c>
      <c r="K11" s="205"/>
      <c r="L11" s="206"/>
      <c r="M11" s="206"/>
      <c r="N11" s="206"/>
      <c r="O11" s="206"/>
      <c r="P11" s="206"/>
      <c r="Q11" s="206"/>
      <c r="R11" s="206"/>
      <c r="S11" s="206"/>
      <c r="T11" s="206"/>
      <c r="U11" s="206"/>
      <c r="V11" s="206"/>
      <c r="W11" s="206"/>
      <c r="X11" s="207"/>
    </row>
    <row r="12" spans="2:27" s="83" customFormat="1" ht="5.0999999999999996" customHeight="1" x14ac:dyDescent="0.2"/>
    <row r="13" spans="2:27" s="83" customFormat="1" ht="24.95" customHeight="1" x14ac:dyDescent="0.2">
      <c r="C13" s="113" t="s">
        <v>88</v>
      </c>
      <c r="K13" s="205"/>
      <c r="L13" s="206"/>
      <c r="M13" s="206"/>
      <c r="N13" s="206"/>
      <c r="O13" s="206"/>
      <c r="P13" s="206"/>
      <c r="Q13" s="206"/>
      <c r="R13" s="206"/>
      <c r="S13" s="206"/>
      <c r="T13" s="206"/>
      <c r="U13" s="206"/>
      <c r="V13" s="206"/>
      <c r="W13" s="206"/>
      <c r="X13" s="207"/>
    </row>
    <row r="14" spans="2:27" s="83" customFormat="1" ht="5.0999999999999996" customHeight="1" x14ac:dyDescent="0.2"/>
    <row r="15" spans="2:27" s="83" customFormat="1" ht="24.95" customHeight="1" x14ac:dyDescent="0.2"/>
    <row r="16" spans="2:27" s="83" customFormat="1" ht="24.95" customHeight="1" x14ac:dyDescent="0.2">
      <c r="B16" s="84" t="s">
        <v>177</v>
      </c>
      <c r="C16" s="82"/>
      <c r="D16" s="82"/>
      <c r="E16" s="82"/>
      <c r="F16" s="82"/>
      <c r="G16" s="82"/>
      <c r="H16" s="82"/>
      <c r="I16" s="82"/>
      <c r="J16" s="82"/>
      <c r="K16" s="82"/>
      <c r="L16" s="82"/>
      <c r="M16" s="82"/>
      <c r="N16" s="82"/>
      <c r="O16" s="82"/>
      <c r="P16" s="82"/>
      <c r="Q16" s="82"/>
      <c r="R16" s="82"/>
      <c r="S16" s="82"/>
      <c r="T16" s="82"/>
      <c r="U16" s="82"/>
      <c r="V16" s="82"/>
      <c r="W16" s="82"/>
      <c r="X16" s="82"/>
    </row>
    <row r="17" spans="2:25" s="83" customFormat="1" ht="5.0999999999999996" customHeight="1" x14ac:dyDescent="0.2">
      <c r="B17" s="84"/>
      <c r="C17" s="82"/>
      <c r="D17" s="82"/>
      <c r="E17" s="82"/>
      <c r="F17" s="82"/>
      <c r="G17" s="82"/>
      <c r="H17" s="82"/>
      <c r="I17" s="82"/>
      <c r="J17" s="82"/>
      <c r="K17" s="82"/>
      <c r="L17" s="82"/>
      <c r="M17" s="82"/>
      <c r="N17" s="82"/>
      <c r="O17" s="82"/>
      <c r="P17" s="82"/>
      <c r="Q17" s="82"/>
      <c r="R17" s="82"/>
      <c r="S17" s="82"/>
      <c r="T17" s="82"/>
      <c r="U17" s="82"/>
      <c r="V17" s="82"/>
      <c r="W17" s="82"/>
      <c r="X17" s="82"/>
    </row>
    <row r="18" spans="2:25" s="83" customFormat="1" ht="24.95" customHeight="1" x14ac:dyDescent="0.2">
      <c r="B18" s="231"/>
      <c r="C18" s="232"/>
      <c r="D18" s="232"/>
      <c r="E18" s="232"/>
      <c r="F18" s="232"/>
      <c r="G18" s="232"/>
      <c r="H18" s="232"/>
      <c r="I18" s="232"/>
      <c r="J18" s="232"/>
      <c r="K18" s="232"/>
      <c r="L18" s="232"/>
      <c r="M18" s="232"/>
      <c r="N18" s="232"/>
      <c r="O18" s="232"/>
      <c r="P18" s="232"/>
      <c r="Q18" s="232"/>
      <c r="R18" s="232"/>
      <c r="S18" s="232"/>
      <c r="T18" s="232"/>
      <c r="U18" s="232"/>
      <c r="V18" s="232"/>
      <c r="W18" s="232"/>
      <c r="X18" s="233"/>
    </row>
    <row r="19" spans="2:25" s="83" customFormat="1" ht="24.95" customHeight="1" x14ac:dyDescent="0.2">
      <c r="B19" s="234"/>
      <c r="C19" s="235"/>
      <c r="D19" s="235"/>
      <c r="E19" s="235"/>
      <c r="F19" s="235"/>
      <c r="G19" s="235"/>
      <c r="H19" s="235"/>
      <c r="I19" s="235"/>
      <c r="J19" s="235"/>
      <c r="K19" s="235"/>
      <c r="L19" s="235"/>
      <c r="M19" s="235"/>
      <c r="N19" s="235"/>
      <c r="O19" s="235"/>
      <c r="P19" s="235"/>
      <c r="Q19" s="235"/>
      <c r="R19" s="235"/>
      <c r="S19" s="235"/>
      <c r="T19" s="235"/>
      <c r="U19" s="235"/>
      <c r="V19" s="235"/>
      <c r="W19" s="235"/>
      <c r="X19" s="236"/>
    </row>
    <row r="20" spans="2:25" s="83" customFormat="1" ht="24.95" customHeight="1" x14ac:dyDescent="0.2"/>
    <row r="21" spans="2:25" s="83" customFormat="1" ht="24.95" customHeight="1" x14ac:dyDescent="0.2"/>
    <row r="22" spans="2:25" s="83" customFormat="1" ht="38.25" customHeight="1" thickBot="1" x14ac:dyDescent="0.25"/>
    <row r="23" spans="2:25" s="83" customFormat="1" ht="24.95" customHeight="1" thickBot="1" x14ac:dyDescent="0.25">
      <c r="G23" s="202" t="s">
        <v>207</v>
      </c>
      <c r="H23" s="203"/>
      <c r="I23" s="203"/>
      <c r="J23" s="203"/>
      <c r="K23" s="203"/>
      <c r="L23" s="203"/>
      <c r="M23" s="203"/>
      <c r="N23" s="203"/>
      <c r="O23" s="203"/>
      <c r="P23" s="203"/>
      <c r="Q23" s="203"/>
      <c r="R23" s="203"/>
      <c r="S23" s="203"/>
      <c r="T23" s="203"/>
      <c r="U23" s="203"/>
      <c r="V23" s="203"/>
      <c r="W23" s="203"/>
      <c r="X23" s="204"/>
      <c r="Y23" s="76"/>
    </row>
    <row r="24" spans="2:25" s="83" customFormat="1" ht="24.95" customHeight="1" x14ac:dyDescent="0.2"/>
    <row r="25" spans="2:25" s="83" customFormat="1" ht="24.95" customHeight="1" x14ac:dyDescent="0.2"/>
    <row r="26" spans="2:25" s="81" customFormat="1" ht="24.95" customHeight="1" x14ac:dyDescent="0.2"/>
    <row r="27" spans="2:25" s="81" customFormat="1" ht="24.95" customHeight="1" x14ac:dyDescent="0.2"/>
    <row r="28" spans="2:25" s="81" customFormat="1" ht="24.95" customHeight="1" x14ac:dyDescent="0.2"/>
    <row r="29" spans="2:25" s="81" customFormat="1" ht="24.95" customHeight="1" x14ac:dyDescent="0.2"/>
    <row r="30" spans="2:25" s="81" customFormat="1" ht="24.95" customHeight="1" x14ac:dyDescent="0.2"/>
    <row r="31" spans="2:25" s="81" customFormat="1" ht="24.95" customHeight="1" x14ac:dyDescent="0.2"/>
    <row r="32" spans="2:25" s="81" customFormat="1" ht="24.95" customHeight="1" x14ac:dyDescent="0.2"/>
    <row r="33" s="81" customFormat="1" ht="24.95" customHeight="1" x14ac:dyDescent="0.2"/>
    <row r="34" s="81" customFormat="1" ht="24.95" customHeight="1" x14ac:dyDescent="0.2"/>
  </sheetData>
  <sheetProtection algorithmName="SHA-512" hashValue="7WI1tWsMo1/ShaZDLHAeiq36j8mUjWc83O9ct5xKzd5akzL8ZOwHfA8l6khoGYu+okDDrsX47scydTUsQ+csMg==" saltValue="VG/rJ9lcWPCPVwev0bJeZg==" spinCount="100000" sheet="1" objects="1" scenarios="1"/>
  <mergeCells count="6">
    <mergeCell ref="S2:X3"/>
    <mergeCell ref="G23:X23"/>
    <mergeCell ref="K9:N9"/>
    <mergeCell ref="K11:X11"/>
    <mergeCell ref="K13:X13"/>
    <mergeCell ref="B18:X19"/>
  </mergeCell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3310E-D3E6-4CE4-9820-0FFBEB630D66}">
  <sheetPr codeName="Tabelle12"/>
  <dimension ref="B1:AA27"/>
  <sheetViews>
    <sheetView showGridLines="0" showRowColHeaders="0" workbookViewId="0">
      <selection activeCell="B7" sqref="B7:X13"/>
    </sheetView>
  </sheetViews>
  <sheetFormatPr baseColWidth="10" defaultColWidth="11.42578125" defaultRowHeight="24.95" customHeight="1" x14ac:dyDescent="0.2"/>
  <cols>
    <col min="1" max="1" width="3.28515625" style="76" customWidth="1"/>
    <col min="2" max="33" width="5.7109375" style="76" customWidth="1"/>
    <col min="34" max="16384" width="11.42578125" style="76"/>
  </cols>
  <sheetData>
    <row r="1" spans="2:27" ht="24.95" customHeight="1" x14ac:dyDescent="0.2">
      <c r="R1" s="78"/>
      <c r="S1" s="79"/>
      <c r="T1" s="79"/>
      <c r="U1" s="79"/>
      <c r="V1" s="79"/>
      <c r="W1" s="79"/>
      <c r="X1" s="79"/>
      <c r="Y1" s="78"/>
      <c r="Z1" s="78"/>
      <c r="AA1" s="78"/>
    </row>
    <row r="2" spans="2:27" s="77" customFormat="1" ht="24.95" customHeight="1" x14ac:dyDescent="0.2">
      <c r="B2" s="119" t="s">
        <v>119</v>
      </c>
      <c r="S2" s="208" t="s">
        <v>121</v>
      </c>
      <c r="T2" s="208"/>
      <c r="U2" s="208"/>
      <c r="V2" s="208"/>
      <c r="W2" s="208"/>
      <c r="X2" s="208"/>
      <c r="Y2" s="78"/>
      <c r="Z2" s="78"/>
      <c r="AA2" s="78"/>
    </row>
    <row r="3" spans="2:27" s="77" customFormat="1" ht="24.95" customHeight="1" x14ac:dyDescent="0.2">
      <c r="B3" s="87" t="s">
        <v>148</v>
      </c>
      <c r="R3" s="78"/>
      <c r="S3" s="208"/>
      <c r="T3" s="208"/>
      <c r="U3" s="208"/>
      <c r="V3" s="208"/>
      <c r="W3" s="208"/>
      <c r="X3" s="208"/>
      <c r="Y3" s="78"/>
      <c r="Z3" s="78"/>
      <c r="AA3" s="78"/>
    </row>
    <row r="4" spans="2:27" ht="10.5" customHeight="1" x14ac:dyDescent="0.2"/>
    <row r="5" spans="2:27" s="83" customFormat="1" ht="24.95" customHeight="1" x14ac:dyDescent="0.2">
      <c r="B5" s="84" t="s">
        <v>184</v>
      </c>
      <c r="C5" s="82"/>
      <c r="D5" s="82"/>
      <c r="E5" s="82"/>
      <c r="F5" s="82"/>
      <c r="G5" s="82"/>
      <c r="H5" s="82"/>
      <c r="I5" s="82"/>
      <c r="J5" s="82"/>
      <c r="K5" s="82"/>
      <c r="L5" s="82"/>
      <c r="M5" s="82"/>
      <c r="N5" s="82"/>
      <c r="O5" s="82"/>
      <c r="P5" s="82"/>
      <c r="Q5" s="82"/>
      <c r="R5" s="82"/>
      <c r="S5" s="82"/>
      <c r="T5" s="82"/>
      <c r="U5" s="82"/>
      <c r="V5" s="82"/>
      <c r="W5" s="82"/>
      <c r="X5" s="126" t="s">
        <v>252</v>
      </c>
    </row>
    <row r="6" spans="2:27" s="83" customFormat="1" ht="5.0999999999999996" customHeight="1" x14ac:dyDescent="0.2">
      <c r="B6" s="84"/>
      <c r="C6" s="82"/>
      <c r="D6" s="82"/>
      <c r="E6" s="82"/>
      <c r="F6" s="82"/>
      <c r="G6" s="82"/>
      <c r="H6" s="82"/>
      <c r="I6" s="82"/>
      <c r="J6" s="82"/>
      <c r="K6" s="82"/>
      <c r="L6" s="82"/>
      <c r="M6" s="82"/>
      <c r="N6" s="82"/>
      <c r="O6" s="82"/>
      <c r="P6" s="82"/>
      <c r="Q6" s="82"/>
      <c r="R6" s="82"/>
      <c r="S6" s="82"/>
      <c r="T6" s="82"/>
      <c r="U6" s="82"/>
      <c r="V6" s="82"/>
      <c r="W6" s="82"/>
      <c r="X6" s="82"/>
    </row>
    <row r="7" spans="2:27" s="83" customFormat="1" ht="24.95" customHeight="1" x14ac:dyDescent="0.2">
      <c r="B7" s="238" t="s">
        <v>182</v>
      </c>
      <c r="C7" s="238"/>
      <c r="D7" s="238"/>
      <c r="E7" s="238"/>
      <c r="F7" s="238"/>
      <c r="G7" s="238"/>
      <c r="H7" s="238"/>
      <c r="I7" s="238"/>
      <c r="J7" s="238"/>
      <c r="K7" s="238"/>
      <c r="L7" s="238"/>
      <c r="M7" s="238"/>
      <c r="N7" s="238"/>
      <c r="O7" s="238"/>
      <c r="P7" s="238"/>
      <c r="Q7" s="238"/>
      <c r="R7" s="238"/>
    </row>
    <row r="8" spans="2:27" s="83" customFormat="1" ht="24.95" customHeight="1" x14ac:dyDescent="0.2">
      <c r="B8" s="239"/>
      <c r="C8" s="239"/>
      <c r="D8" s="239"/>
      <c r="E8" s="239"/>
      <c r="F8" s="239"/>
      <c r="G8" s="239"/>
      <c r="H8" s="239"/>
      <c r="I8" s="239"/>
      <c r="J8" s="239"/>
      <c r="K8" s="239"/>
      <c r="L8" s="239"/>
      <c r="M8" s="239"/>
      <c r="N8" s="239"/>
      <c r="O8" s="239"/>
      <c r="P8" s="239"/>
      <c r="Q8" s="239"/>
      <c r="R8" s="239"/>
    </row>
    <row r="9" spans="2:27" s="83" customFormat="1" ht="24.95" customHeight="1" x14ac:dyDescent="0.2">
      <c r="B9" s="239"/>
      <c r="C9" s="239"/>
      <c r="D9" s="239"/>
      <c r="E9" s="239"/>
      <c r="F9" s="239"/>
      <c r="G9" s="239"/>
      <c r="H9" s="239"/>
      <c r="I9" s="239"/>
      <c r="J9" s="239"/>
      <c r="K9" s="239"/>
      <c r="L9" s="239"/>
      <c r="M9" s="239"/>
      <c r="N9" s="239"/>
      <c r="O9" s="239"/>
      <c r="P9" s="239"/>
      <c r="Q9" s="239"/>
      <c r="R9" s="239"/>
    </row>
    <row r="10" spans="2:27" s="83" customFormat="1" ht="24.95" customHeight="1" x14ac:dyDescent="0.2">
      <c r="B10" s="239"/>
      <c r="C10" s="239"/>
      <c r="D10" s="239"/>
      <c r="E10" s="239"/>
      <c r="F10" s="239"/>
      <c r="G10" s="239"/>
      <c r="H10" s="239"/>
      <c r="I10" s="239"/>
      <c r="J10" s="239"/>
      <c r="K10" s="239"/>
      <c r="L10" s="239"/>
      <c r="M10" s="239"/>
      <c r="N10" s="239"/>
      <c r="O10" s="239"/>
      <c r="P10" s="239"/>
      <c r="Q10" s="239"/>
      <c r="R10" s="239"/>
    </row>
    <row r="11" spans="2:27" s="83" customFormat="1" ht="24.95" customHeight="1" x14ac:dyDescent="0.2">
      <c r="B11" s="239"/>
      <c r="C11" s="239"/>
      <c r="D11" s="239"/>
      <c r="E11" s="239"/>
      <c r="F11" s="239"/>
      <c r="G11" s="239"/>
      <c r="H11" s="239"/>
      <c r="I11" s="239"/>
      <c r="J11" s="239"/>
      <c r="K11" s="239"/>
      <c r="L11" s="239"/>
      <c r="M11" s="239"/>
      <c r="N11" s="239"/>
      <c r="O11" s="239"/>
      <c r="P11" s="239"/>
      <c r="Q11" s="239"/>
      <c r="R11" s="239"/>
    </row>
    <row r="12" spans="2:27" s="83" customFormat="1" ht="24.95" customHeight="1" x14ac:dyDescent="0.2">
      <c r="B12" s="239"/>
      <c r="C12" s="239"/>
      <c r="D12" s="239"/>
      <c r="E12" s="239"/>
      <c r="F12" s="239"/>
      <c r="G12" s="239"/>
      <c r="H12" s="239"/>
      <c r="I12" s="239"/>
      <c r="J12" s="239"/>
      <c r="K12" s="239"/>
      <c r="L12" s="239"/>
      <c r="M12" s="239"/>
      <c r="N12" s="239"/>
      <c r="O12" s="239"/>
      <c r="P12" s="239"/>
      <c r="Q12" s="239"/>
      <c r="R12" s="239"/>
    </row>
    <row r="13" spans="2:27" s="83" customFormat="1" ht="24.95" customHeight="1" x14ac:dyDescent="0.2">
      <c r="B13" s="239"/>
      <c r="C13" s="239"/>
      <c r="D13" s="239"/>
      <c r="E13" s="239"/>
      <c r="F13" s="239"/>
      <c r="G13" s="239"/>
      <c r="H13" s="239"/>
      <c r="I13" s="239"/>
      <c r="J13" s="239"/>
      <c r="K13" s="239"/>
      <c r="L13" s="239"/>
      <c r="M13" s="239"/>
      <c r="N13" s="239"/>
      <c r="O13" s="239"/>
      <c r="P13" s="239"/>
      <c r="Q13" s="239"/>
      <c r="R13" s="239"/>
      <c r="T13" s="120"/>
      <c r="U13" s="85" t="s">
        <v>185</v>
      </c>
    </row>
    <row r="14" spans="2:27" s="83" customFormat="1" ht="5.0999999999999996" customHeight="1" x14ac:dyDescent="0.2"/>
    <row r="15" spans="2:27" s="83" customFormat="1" ht="24.95" customHeight="1" x14ac:dyDescent="0.2">
      <c r="B15" s="238" t="s">
        <v>183</v>
      </c>
      <c r="C15" s="238"/>
      <c r="D15" s="238"/>
      <c r="E15" s="238"/>
      <c r="F15" s="238"/>
      <c r="G15" s="238"/>
      <c r="H15" s="238"/>
      <c r="I15" s="238"/>
      <c r="J15" s="238"/>
      <c r="K15" s="238"/>
      <c r="L15" s="238"/>
      <c r="M15" s="238"/>
      <c r="N15" s="238"/>
      <c r="O15" s="238"/>
      <c r="P15" s="238"/>
      <c r="Q15" s="238"/>
      <c r="R15" s="238"/>
    </row>
    <row r="16" spans="2:27" s="83" customFormat="1" ht="24.95" customHeight="1" x14ac:dyDescent="0.2">
      <c r="B16" s="239"/>
      <c r="C16" s="239"/>
      <c r="D16" s="239"/>
      <c r="E16" s="239"/>
      <c r="F16" s="239"/>
      <c r="G16" s="239"/>
      <c r="H16" s="239"/>
      <c r="I16" s="239"/>
      <c r="J16" s="239"/>
      <c r="K16" s="239"/>
      <c r="L16" s="239"/>
      <c r="M16" s="239"/>
      <c r="N16" s="239"/>
      <c r="O16" s="239"/>
      <c r="P16" s="239"/>
      <c r="Q16" s="239"/>
      <c r="R16" s="239"/>
    </row>
    <row r="17" spans="2:25" s="83" customFormat="1" ht="24.95" customHeight="1" x14ac:dyDescent="0.2">
      <c r="B17" s="239"/>
      <c r="C17" s="239"/>
      <c r="D17" s="239"/>
      <c r="E17" s="239"/>
      <c r="F17" s="239"/>
      <c r="G17" s="239"/>
      <c r="H17" s="239"/>
      <c r="I17" s="239"/>
      <c r="J17" s="239"/>
      <c r="K17" s="239"/>
      <c r="L17" s="239"/>
      <c r="M17" s="239"/>
      <c r="N17" s="239"/>
      <c r="O17" s="239"/>
      <c r="P17" s="239"/>
      <c r="Q17" s="239"/>
      <c r="R17" s="239"/>
      <c r="T17" s="120"/>
      <c r="U17" s="85" t="s">
        <v>185</v>
      </c>
    </row>
    <row r="18" spans="2:25" s="83" customFormat="1" ht="24.95" customHeight="1" x14ac:dyDescent="0.2"/>
    <row r="19" spans="2:25" s="83" customFormat="1" ht="24.95" customHeight="1" x14ac:dyDescent="0.2"/>
    <row r="20" spans="2:25" s="81" customFormat="1" ht="24.95" customHeight="1" x14ac:dyDescent="0.2"/>
    <row r="21" spans="2:25" s="81" customFormat="1" ht="24.95" customHeight="1" x14ac:dyDescent="0.2">
      <c r="R21" s="237" t="str">
        <f>IF(AND($T$13&gt;0,$T$17&gt;0),"WEITER ZUM ANTRAG","")</f>
        <v/>
      </c>
      <c r="S21" s="237"/>
      <c r="T21" s="237"/>
      <c r="U21" s="237"/>
      <c r="V21" s="237"/>
      <c r="W21" s="237"/>
      <c r="X21" s="237"/>
      <c r="Y21" s="192" t="str">
        <f>IF(AND($T$13&gt;0,$T$17&gt;0),"&gt;","")</f>
        <v/>
      </c>
    </row>
    <row r="22" spans="2:25" s="81" customFormat="1" ht="24.95" customHeight="1" x14ac:dyDescent="0.2"/>
    <row r="23" spans="2:25" s="81" customFormat="1" ht="24.95" customHeight="1" x14ac:dyDescent="0.2"/>
    <row r="24" spans="2:25" s="81" customFormat="1" ht="24.95" customHeight="1" x14ac:dyDescent="0.2"/>
    <row r="25" spans="2:25" s="81" customFormat="1" ht="24.95" customHeight="1" x14ac:dyDescent="0.2"/>
    <row r="26" spans="2:25" s="81" customFormat="1" ht="24.95" customHeight="1" x14ac:dyDescent="0.2"/>
    <row r="27" spans="2:25" s="81" customFormat="1" ht="24.95" customHeight="1" x14ac:dyDescent="0.2"/>
  </sheetData>
  <sheetProtection algorithmName="SHA-512" hashValue="acvPZPT4UzVdivhNJh4VQf/trJxdDlxwneMYAUVhYNnqo63yNwXUEwvsggkv2f6PNNDnlYTvEG9GlDKvunvD1Q==" saltValue="ENfdq88EtdMaMC+rehM4Xw==" spinCount="100000" sheet="1" objects="1" scenarios="1"/>
  <mergeCells count="4">
    <mergeCell ref="R21:X21"/>
    <mergeCell ref="B7:R13"/>
    <mergeCell ref="B15:R17"/>
    <mergeCell ref="S2:X3"/>
  </mergeCells>
  <conditionalFormatting sqref="Y21">
    <cfRule type="cellIs" dxfId="1" priority="2" operator="equal">
      <formula>"&gt;"</formula>
    </cfRule>
  </conditionalFormatting>
  <conditionalFormatting sqref="R21:X21">
    <cfRule type="cellIs" dxfId="0" priority="1" operator="equal">
      <formula>"WEITER ZUM ANTRAG"</formula>
    </cfRule>
  </conditionalFormatting>
  <hyperlinks>
    <hyperlink ref="Y21" location="'5-Antrag'!A1" display="'5-Antrag'!A1" xr:uid="{7AB33275-D131-43D7-BEE2-020744185730}"/>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3A901-D0FD-483E-B9BF-15F5ED814613}">
  <sheetPr codeName="Tabelle13"/>
  <dimension ref="A1:AH251"/>
  <sheetViews>
    <sheetView showZeros="0" zoomScaleNormal="100" workbookViewId="0">
      <selection activeCell="G11" sqref="G11:X11"/>
    </sheetView>
  </sheetViews>
  <sheetFormatPr baseColWidth="10" defaultColWidth="0" defaultRowHeight="24.95" customHeight="1" zeroHeight="1" x14ac:dyDescent="0.2"/>
  <cols>
    <col min="1" max="1" width="3.28515625" style="149" customWidth="1"/>
    <col min="2" max="24" width="5.7109375" style="149" customWidth="1"/>
    <col min="25" max="25" width="2.7109375" style="149" customWidth="1"/>
    <col min="26" max="26" width="2.42578125" style="173" customWidth="1"/>
    <col min="27" max="27" width="130.7109375" style="173" customWidth="1"/>
    <col min="28" max="34" width="5.7109375" style="149" hidden="1" customWidth="1"/>
    <col min="35" max="16384" width="11.42578125" style="149" hidden="1"/>
  </cols>
  <sheetData>
    <row r="1" spans="2:28" ht="3.75" customHeight="1" thickBot="1" x14ac:dyDescent="0.25"/>
    <row r="2" spans="2:28" ht="24.95" customHeight="1" thickBot="1" x14ac:dyDescent="0.25">
      <c r="B2" s="202" t="s">
        <v>254</v>
      </c>
      <c r="C2" s="203"/>
      <c r="D2" s="203"/>
      <c r="E2" s="203"/>
      <c r="F2" s="203"/>
      <c r="G2" s="203"/>
      <c r="H2" s="203"/>
      <c r="I2" s="204"/>
      <c r="J2" s="201"/>
      <c r="K2" s="201"/>
      <c r="L2" s="201"/>
      <c r="M2" s="201"/>
      <c r="N2" s="201"/>
    </row>
    <row r="3" spans="2:28" ht="24.95" customHeight="1" x14ac:dyDescent="0.2">
      <c r="R3" s="136"/>
      <c r="S3" s="172"/>
      <c r="T3" s="172"/>
      <c r="U3" s="172"/>
      <c r="V3" s="172"/>
      <c r="W3" s="172"/>
      <c r="X3" s="172"/>
      <c r="Y3" s="136"/>
      <c r="Z3" s="172"/>
      <c r="AA3" s="172"/>
      <c r="AB3" s="136"/>
    </row>
    <row r="4" spans="2:28" s="151" customFormat="1" ht="30" customHeight="1" x14ac:dyDescent="0.2">
      <c r="B4" s="150" t="s">
        <v>248</v>
      </c>
      <c r="S4" s="252" t="s">
        <v>121</v>
      </c>
      <c r="T4" s="252"/>
      <c r="U4" s="252"/>
      <c r="V4" s="252"/>
      <c r="W4" s="252"/>
      <c r="X4" s="252"/>
      <c r="Y4" s="136"/>
      <c r="Z4" s="172"/>
      <c r="AA4" s="172"/>
      <c r="AB4" s="136"/>
    </row>
    <row r="5" spans="2:28" s="151" customFormat="1" ht="34.5" customHeight="1" x14ac:dyDescent="0.2">
      <c r="B5" s="152" t="s">
        <v>148</v>
      </c>
      <c r="R5" s="136"/>
      <c r="S5" s="252"/>
      <c r="T5" s="252"/>
      <c r="U5" s="252"/>
      <c r="V5" s="252"/>
      <c r="W5" s="252"/>
      <c r="X5" s="252"/>
      <c r="Y5" s="136"/>
      <c r="Z5" s="172"/>
      <c r="AA5" s="172"/>
      <c r="AB5" s="136"/>
    </row>
    <row r="6" spans="2:28" ht="9.9499999999999993" customHeight="1" x14ac:dyDescent="0.2"/>
    <row r="7" spans="2:28" s="155" customFormat="1" ht="24.95" customHeight="1" x14ac:dyDescent="0.2">
      <c r="B7" s="188" t="s">
        <v>136</v>
      </c>
      <c r="C7" s="177"/>
      <c r="D7" s="177"/>
      <c r="E7" s="177"/>
      <c r="F7" s="177"/>
      <c r="G7" s="177"/>
      <c r="H7" s="177"/>
      <c r="I7" s="177"/>
      <c r="J7" s="177"/>
      <c r="K7" s="177"/>
      <c r="L7" s="177"/>
      <c r="M7" s="177"/>
      <c r="N7" s="154"/>
      <c r="O7" s="154"/>
      <c r="P7" s="154"/>
      <c r="Q7" s="154"/>
      <c r="R7" s="154"/>
      <c r="S7" s="154"/>
      <c r="T7" s="154"/>
      <c r="U7" s="154"/>
      <c r="V7" s="154"/>
      <c r="W7" s="154"/>
      <c r="X7" s="154"/>
      <c r="Z7" s="171"/>
      <c r="AA7" s="171"/>
    </row>
    <row r="8" spans="2:28" s="155" customFormat="1" ht="5.0999999999999996" customHeight="1" x14ac:dyDescent="0.2">
      <c r="B8" s="153"/>
      <c r="C8" s="154"/>
      <c r="D8" s="154"/>
      <c r="E8" s="154"/>
      <c r="F8" s="154"/>
      <c r="G8" s="154"/>
      <c r="H8" s="154"/>
      <c r="I8" s="154"/>
      <c r="J8" s="154"/>
      <c r="K8" s="154"/>
      <c r="L8" s="154"/>
      <c r="M8" s="154"/>
      <c r="N8" s="154"/>
      <c r="O8" s="154"/>
      <c r="P8" s="154"/>
      <c r="Q8" s="154"/>
      <c r="R8" s="154"/>
      <c r="S8" s="154"/>
      <c r="T8" s="154"/>
      <c r="U8" s="154"/>
      <c r="V8" s="154"/>
      <c r="W8" s="154"/>
      <c r="X8" s="154"/>
      <c r="Z8" s="171"/>
      <c r="AA8" s="171"/>
    </row>
    <row r="9" spans="2:28" s="155" customFormat="1" ht="24.95" customHeight="1" x14ac:dyDescent="0.2">
      <c r="B9" s="155" t="s">
        <v>122</v>
      </c>
      <c r="G9" s="180">
        <f>'1-Adresse'!G11</f>
        <v>0</v>
      </c>
      <c r="H9" s="157" t="s">
        <v>123</v>
      </c>
      <c r="K9" s="180">
        <f>'1-Adresse'!K11</f>
        <v>0</v>
      </c>
      <c r="L9" s="157" t="s">
        <v>124</v>
      </c>
      <c r="Z9" s="171"/>
      <c r="AA9" s="171"/>
    </row>
    <row r="10" spans="2:28" s="155" customFormat="1" ht="3" customHeight="1" x14ac:dyDescent="0.2">
      <c r="Z10" s="171"/>
      <c r="AA10" s="171"/>
    </row>
    <row r="11" spans="2:28" s="155" customFormat="1" ht="20.100000000000001" customHeight="1" x14ac:dyDescent="0.2">
      <c r="B11" s="155" t="s">
        <v>125</v>
      </c>
      <c r="G11" s="253">
        <f>'1-Adresse'!G13:X13</f>
        <v>0</v>
      </c>
      <c r="H11" s="254"/>
      <c r="I11" s="254"/>
      <c r="J11" s="254"/>
      <c r="K11" s="254"/>
      <c r="L11" s="254"/>
      <c r="M11" s="254"/>
      <c r="N11" s="254"/>
      <c r="O11" s="254"/>
      <c r="P11" s="254"/>
      <c r="Q11" s="254"/>
      <c r="R11" s="254"/>
      <c r="S11" s="254"/>
      <c r="T11" s="254"/>
      <c r="U11" s="254"/>
      <c r="V11" s="254"/>
      <c r="W11" s="254"/>
      <c r="X11" s="255"/>
      <c r="Z11" s="171"/>
      <c r="AA11" s="171"/>
    </row>
    <row r="12" spans="2:28" s="155" customFormat="1" ht="3" customHeight="1" x14ac:dyDescent="0.2">
      <c r="Z12" s="171"/>
      <c r="AA12" s="171"/>
    </row>
    <row r="13" spans="2:28" s="155" customFormat="1" ht="20.100000000000001" customHeight="1" x14ac:dyDescent="0.2">
      <c r="B13" s="155" t="s">
        <v>126</v>
      </c>
      <c r="G13" s="253">
        <f>'1-Adresse'!G15:X15</f>
        <v>0</v>
      </c>
      <c r="H13" s="254"/>
      <c r="I13" s="254"/>
      <c r="J13" s="254"/>
      <c r="K13" s="254"/>
      <c r="L13" s="254"/>
      <c r="M13" s="254"/>
      <c r="N13" s="254"/>
      <c r="O13" s="254"/>
      <c r="P13" s="254"/>
      <c r="Q13" s="254"/>
      <c r="R13" s="254"/>
      <c r="S13" s="254"/>
      <c r="T13" s="254"/>
      <c r="U13" s="254"/>
      <c r="V13" s="254"/>
      <c r="W13" s="254"/>
      <c r="X13" s="255"/>
      <c r="Z13" s="171"/>
      <c r="AA13" s="171"/>
    </row>
    <row r="14" spans="2:28" s="155" customFormat="1" ht="3" customHeight="1" x14ac:dyDescent="0.2">
      <c r="Z14" s="171"/>
      <c r="AA14" s="171"/>
    </row>
    <row r="15" spans="2:28" s="155" customFormat="1" ht="20.100000000000001" customHeight="1" x14ac:dyDescent="0.2">
      <c r="B15" s="155" t="s">
        <v>62</v>
      </c>
      <c r="G15" s="253">
        <f>'1-Adresse'!G17:X17</f>
        <v>0</v>
      </c>
      <c r="H15" s="254"/>
      <c r="I15" s="254"/>
      <c r="J15" s="254"/>
      <c r="K15" s="254"/>
      <c r="L15" s="254"/>
      <c r="M15" s="254"/>
      <c r="N15" s="254"/>
      <c r="O15" s="254"/>
      <c r="P15" s="254"/>
      <c r="Q15" s="254"/>
      <c r="R15" s="254"/>
      <c r="S15" s="254"/>
      <c r="T15" s="254"/>
      <c r="U15" s="254"/>
      <c r="V15" s="254"/>
      <c r="W15" s="254"/>
      <c r="X15" s="255"/>
      <c r="Z15" s="171"/>
      <c r="AA15" s="171"/>
    </row>
    <row r="16" spans="2:28" s="155" customFormat="1" ht="3" customHeight="1" x14ac:dyDescent="0.2">
      <c r="Z16" s="171"/>
      <c r="AA16" s="171"/>
    </row>
    <row r="17" spans="2:27" s="155" customFormat="1" ht="20.100000000000001" customHeight="1" x14ac:dyDescent="0.2">
      <c r="B17" s="155" t="s">
        <v>63</v>
      </c>
      <c r="G17" s="253">
        <f>'1-Adresse'!G19:I19</f>
        <v>0</v>
      </c>
      <c r="H17" s="254"/>
      <c r="I17" s="254"/>
      <c r="K17" s="253">
        <f>'1-Adresse'!K19:X19</f>
        <v>0</v>
      </c>
      <c r="L17" s="254"/>
      <c r="M17" s="254"/>
      <c r="N17" s="254"/>
      <c r="O17" s="254"/>
      <c r="P17" s="254"/>
      <c r="Q17" s="254"/>
      <c r="R17" s="254"/>
      <c r="S17" s="254"/>
      <c r="T17" s="254"/>
      <c r="U17" s="254"/>
      <c r="V17" s="254"/>
      <c r="W17" s="254"/>
      <c r="X17" s="255"/>
      <c r="Z17" s="171"/>
      <c r="AA17" s="171"/>
    </row>
    <row r="18" spans="2:27" s="155" customFormat="1" ht="3" customHeight="1" x14ac:dyDescent="0.2">
      <c r="Z18" s="171"/>
      <c r="AA18" s="171"/>
    </row>
    <row r="19" spans="2:27" s="155" customFormat="1" ht="20.100000000000001" customHeight="1" x14ac:dyDescent="0.2">
      <c r="B19" s="155" t="s">
        <v>127</v>
      </c>
      <c r="G19" s="253">
        <f>'1-Adresse'!G21:X21</f>
        <v>0</v>
      </c>
      <c r="H19" s="254"/>
      <c r="I19" s="254"/>
      <c r="J19" s="254"/>
      <c r="K19" s="254"/>
      <c r="L19" s="254"/>
      <c r="M19" s="254"/>
      <c r="N19" s="254"/>
      <c r="O19" s="254"/>
      <c r="P19" s="254"/>
      <c r="Q19" s="254"/>
      <c r="R19" s="254"/>
      <c r="S19" s="254"/>
      <c r="T19" s="254"/>
      <c r="U19" s="254"/>
      <c r="V19" s="254"/>
      <c r="W19" s="254"/>
      <c r="X19" s="255"/>
      <c r="Z19" s="171"/>
      <c r="AA19" s="171"/>
    </row>
    <row r="20" spans="2:27" s="155" customFormat="1" ht="3" customHeight="1" x14ac:dyDescent="0.2">
      <c r="Z20" s="171"/>
      <c r="AA20" s="171"/>
    </row>
    <row r="21" spans="2:27" s="155" customFormat="1" ht="20.100000000000001" customHeight="1" x14ac:dyDescent="0.2">
      <c r="B21" s="155" t="s">
        <v>128</v>
      </c>
      <c r="G21" s="253">
        <f>'1-Adresse'!G23:X23</f>
        <v>0</v>
      </c>
      <c r="H21" s="254"/>
      <c r="I21" s="254"/>
      <c r="J21" s="254"/>
      <c r="K21" s="254"/>
      <c r="L21" s="254"/>
      <c r="M21" s="254"/>
      <c r="N21" s="254"/>
      <c r="O21" s="254"/>
      <c r="P21" s="254"/>
      <c r="Q21" s="254"/>
      <c r="R21" s="254"/>
      <c r="S21" s="254"/>
      <c r="T21" s="254"/>
      <c r="U21" s="254"/>
      <c r="V21" s="254"/>
      <c r="W21" s="254"/>
      <c r="X21" s="255"/>
      <c r="Z21" s="171"/>
      <c r="AA21" s="171"/>
    </row>
    <row r="22" spans="2:27" s="155" customFormat="1" ht="3" customHeight="1" x14ac:dyDescent="0.2">
      <c r="Z22" s="171"/>
      <c r="AA22" s="171"/>
    </row>
    <row r="23" spans="2:27" s="155" customFormat="1" ht="20.100000000000001" customHeight="1" x14ac:dyDescent="0.2">
      <c r="B23" s="155" t="s">
        <v>66</v>
      </c>
      <c r="G23" s="253">
        <f>'1-Adresse'!G25:X25</f>
        <v>0</v>
      </c>
      <c r="H23" s="254"/>
      <c r="I23" s="254"/>
      <c r="J23" s="254"/>
      <c r="K23" s="254"/>
      <c r="L23" s="254"/>
      <c r="M23" s="254"/>
      <c r="N23" s="254"/>
      <c r="O23" s="254"/>
      <c r="P23" s="254"/>
      <c r="Q23" s="254"/>
      <c r="R23" s="254"/>
      <c r="S23" s="254"/>
      <c r="T23" s="254"/>
      <c r="U23" s="254"/>
      <c r="V23" s="254"/>
      <c r="W23" s="254"/>
      <c r="X23" s="255"/>
      <c r="Z23" s="171"/>
      <c r="AA23" s="171"/>
    </row>
    <row r="24" spans="2:27" s="155" customFormat="1" ht="3" customHeight="1" x14ac:dyDescent="0.2">
      <c r="Z24" s="171"/>
      <c r="AA24" s="171"/>
    </row>
    <row r="25" spans="2:27" s="155" customFormat="1" ht="20.100000000000001" customHeight="1" x14ac:dyDescent="0.2">
      <c r="B25" s="155" t="s">
        <v>68</v>
      </c>
      <c r="G25" s="253">
        <f>'1-Adresse'!G27:X27</f>
        <v>0</v>
      </c>
      <c r="H25" s="254"/>
      <c r="I25" s="254"/>
      <c r="J25" s="254"/>
      <c r="K25" s="254"/>
      <c r="L25" s="254"/>
      <c r="M25" s="254"/>
      <c r="N25" s="254"/>
      <c r="O25" s="254"/>
      <c r="P25" s="254"/>
      <c r="Q25" s="254"/>
      <c r="R25" s="254"/>
      <c r="S25" s="254"/>
      <c r="T25" s="254"/>
      <c r="U25" s="254"/>
      <c r="V25" s="254"/>
      <c r="W25" s="254"/>
      <c r="X25" s="255"/>
      <c r="Z25" s="171"/>
      <c r="AA25" s="171"/>
    </row>
    <row r="26" spans="2:27" s="155" customFormat="1" ht="9.9499999999999993" customHeight="1" x14ac:dyDescent="0.2">
      <c r="Z26" s="171"/>
      <c r="AA26" s="171"/>
    </row>
    <row r="27" spans="2:27" s="155" customFormat="1" ht="24.95" customHeight="1" x14ac:dyDescent="0.2">
      <c r="B27" s="188" t="s">
        <v>134</v>
      </c>
      <c r="C27" s="177"/>
      <c r="D27" s="177"/>
      <c r="E27" s="177"/>
      <c r="F27" s="177"/>
      <c r="G27" s="177"/>
      <c r="H27" s="177"/>
      <c r="I27" s="177"/>
      <c r="J27" s="177"/>
      <c r="K27" s="177"/>
      <c r="L27" s="177"/>
      <c r="M27" s="177"/>
      <c r="N27" s="154"/>
      <c r="O27" s="154"/>
      <c r="P27" s="154"/>
      <c r="Q27" s="154"/>
      <c r="R27" s="154"/>
      <c r="S27" s="154"/>
      <c r="T27" s="154"/>
      <c r="U27" s="154"/>
      <c r="V27" s="154"/>
      <c r="W27" s="154"/>
      <c r="X27" s="154"/>
      <c r="Z27" s="171"/>
      <c r="AA27" s="171"/>
    </row>
    <row r="28" spans="2:27" s="155" customFormat="1" ht="5.0999999999999996" customHeight="1" x14ac:dyDescent="0.2">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Z28" s="171"/>
      <c r="AA28" s="171"/>
    </row>
    <row r="29" spans="2:27" s="155" customFormat="1" ht="20.100000000000001" customHeight="1" x14ac:dyDescent="0.2">
      <c r="B29" s="155" t="s">
        <v>129</v>
      </c>
      <c r="G29" s="256">
        <f>'2-Allgemeines'!G8:J8</f>
        <v>0</v>
      </c>
      <c r="H29" s="257"/>
      <c r="I29" s="257"/>
      <c r="J29" s="258"/>
      <c r="K29" s="158" t="s">
        <v>130</v>
      </c>
      <c r="L29" s="154"/>
      <c r="M29" s="154"/>
      <c r="N29" s="154"/>
      <c r="O29" s="154"/>
      <c r="P29" s="154"/>
      <c r="Q29" s="154"/>
      <c r="R29" s="154"/>
      <c r="S29" s="154"/>
      <c r="T29" s="154"/>
      <c r="U29" s="154"/>
      <c r="V29" s="154"/>
      <c r="W29" s="154"/>
      <c r="X29" s="154"/>
      <c r="Z29" s="171"/>
      <c r="AA29" s="171"/>
    </row>
    <row r="30" spans="2:27" s="155" customFormat="1" ht="3" customHeight="1" x14ac:dyDescent="0.2">
      <c r="Z30" s="171"/>
      <c r="AA30" s="171"/>
    </row>
    <row r="31" spans="2:27" s="155" customFormat="1" ht="20.100000000000001" customHeight="1" x14ac:dyDescent="0.2">
      <c r="B31" s="155" t="s">
        <v>131</v>
      </c>
      <c r="G31" s="180">
        <f>'2-Allgemeines'!G10</f>
        <v>0</v>
      </c>
      <c r="H31" s="157" t="s">
        <v>132</v>
      </c>
      <c r="K31" s="180">
        <f>'2-Allgemeines'!G12</f>
        <v>0</v>
      </c>
      <c r="L31" s="157" t="s">
        <v>133</v>
      </c>
      <c r="Z31" s="171"/>
      <c r="AA31" s="171"/>
    </row>
    <row r="32" spans="2:27" s="155" customFormat="1" ht="9.9499999999999993" customHeight="1" x14ac:dyDescent="0.2">
      <c r="Z32" s="171"/>
      <c r="AA32" s="171"/>
    </row>
    <row r="33" spans="2:27" s="155" customFormat="1" ht="24.95" customHeight="1" x14ac:dyDescent="0.2">
      <c r="B33" s="188" t="s">
        <v>135</v>
      </c>
      <c r="C33" s="177"/>
      <c r="D33" s="177"/>
      <c r="E33" s="177"/>
      <c r="F33" s="177"/>
      <c r="G33" s="177"/>
      <c r="H33" s="177"/>
      <c r="I33" s="177"/>
      <c r="J33" s="177"/>
      <c r="K33" s="177"/>
      <c r="L33" s="177"/>
      <c r="M33" s="177"/>
      <c r="N33" s="154"/>
      <c r="O33" s="154"/>
      <c r="P33" s="154"/>
      <c r="Q33" s="154"/>
      <c r="R33" s="154"/>
      <c r="S33" s="154"/>
      <c r="T33" s="154"/>
      <c r="U33" s="154"/>
      <c r="V33" s="154"/>
      <c r="W33" s="154"/>
      <c r="X33" s="154"/>
      <c r="Z33" s="171"/>
      <c r="AA33" s="171"/>
    </row>
    <row r="34" spans="2:27" s="155" customFormat="1" ht="5.0999999999999996" customHeight="1" x14ac:dyDescent="0.2">
      <c r="B34" s="153"/>
      <c r="C34" s="154"/>
      <c r="D34" s="154"/>
      <c r="E34" s="154"/>
      <c r="F34" s="154"/>
      <c r="G34" s="154"/>
      <c r="H34" s="154"/>
      <c r="I34" s="154"/>
      <c r="J34" s="154"/>
      <c r="K34" s="154"/>
      <c r="L34" s="154"/>
      <c r="M34" s="154"/>
      <c r="N34" s="154"/>
      <c r="O34" s="154"/>
      <c r="P34" s="154"/>
      <c r="Q34" s="154"/>
      <c r="R34" s="154"/>
      <c r="S34" s="154"/>
      <c r="T34" s="154"/>
      <c r="U34" s="154"/>
      <c r="V34" s="154"/>
      <c r="W34" s="154"/>
      <c r="X34" s="154"/>
      <c r="Z34" s="171"/>
      <c r="AA34" s="171"/>
    </row>
    <row r="35" spans="2:27" s="155" customFormat="1" ht="20.100000000000001" customHeight="1" x14ac:dyDescent="0.2">
      <c r="G35" s="180">
        <f>'2-Allgemeines'!G16</f>
        <v>0</v>
      </c>
      <c r="H35" s="157" t="s">
        <v>140</v>
      </c>
      <c r="Z35" s="171"/>
      <c r="AA35" s="171"/>
    </row>
    <row r="36" spans="2:27" s="155" customFormat="1" ht="3" customHeight="1" x14ac:dyDescent="0.2">
      <c r="Z36" s="171"/>
      <c r="AA36" s="171"/>
    </row>
    <row r="37" spans="2:27" s="155" customFormat="1" ht="20.100000000000001" customHeight="1" x14ac:dyDescent="0.2">
      <c r="B37" s="155" t="s">
        <v>62</v>
      </c>
      <c r="G37" s="253">
        <f>'2-Allgemeines'!G18:X18</f>
        <v>0</v>
      </c>
      <c r="H37" s="254"/>
      <c r="I37" s="254"/>
      <c r="J37" s="254"/>
      <c r="K37" s="254"/>
      <c r="L37" s="254"/>
      <c r="M37" s="254"/>
      <c r="N37" s="254"/>
      <c r="O37" s="254"/>
      <c r="P37" s="254"/>
      <c r="Q37" s="254"/>
      <c r="R37" s="254"/>
      <c r="S37" s="254"/>
      <c r="T37" s="254"/>
      <c r="U37" s="254"/>
      <c r="V37" s="254"/>
      <c r="W37" s="254"/>
      <c r="X37" s="255"/>
      <c r="Z37" s="171"/>
      <c r="AA37" s="171"/>
    </row>
    <row r="38" spans="2:27" s="155" customFormat="1" ht="3" customHeight="1" x14ac:dyDescent="0.2">
      <c r="Z38" s="171"/>
      <c r="AA38" s="171"/>
    </row>
    <row r="39" spans="2:27" s="155" customFormat="1" ht="20.100000000000001" customHeight="1" x14ac:dyDescent="0.2">
      <c r="B39" s="155" t="s">
        <v>63</v>
      </c>
      <c r="G39" s="253">
        <f>'2-Allgemeines'!G20:I20</f>
        <v>0</v>
      </c>
      <c r="H39" s="254"/>
      <c r="I39" s="255"/>
      <c r="K39" s="253">
        <f>'2-Allgemeines'!K20:X20</f>
        <v>0</v>
      </c>
      <c r="L39" s="254"/>
      <c r="M39" s="254"/>
      <c r="N39" s="254"/>
      <c r="O39" s="254"/>
      <c r="P39" s="254"/>
      <c r="Q39" s="254"/>
      <c r="R39" s="254"/>
      <c r="S39" s="254"/>
      <c r="T39" s="254"/>
      <c r="U39" s="254"/>
      <c r="V39" s="254"/>
      <c r="W39" s="254"/>
      <c r="X39" s="255"/>
      <c r="Z39" s="171"/>
      <c r="AA39" s="171"/>
    </row>
    <row r="40" spans="2:27" s="155" customFormat="1" ht="3" customHeight="1" x14ac:dyDescent="0.2">
      <c r="B40" s="153"/>
      <c r="C40" s="154"/>
      <c r="D40" s="154"/>
      <c r="E40" s="154"/>
      <c r="F40" s="154"/>
      <c r="G40" s="154"/>
      <c r="H40" s="154"/>
      <c r="I40" s="154"/>
      <c r="J40" s="154"/>
      <c r="K40" s="154"/>
      <c r="L40" s="154"/>
      <c r="M40" s="154"/>
      <c r="N40" s="154"/>
      <c r="O40" s="154"/>
      <c r="P40" s="154"/>
      <c r="Q40" s="154"/>
      <c r="R40" s="154"/>
      <c r="S40" s="154"/>
      <c r="T40" s="154"/>
      <c r="U40" s="154"/>
      <c r="V40" s="154"/>
      <c r="W40" s="154"/>
      <c r="X40" s="154"/>
      <c r="Z40" s="171"/>
      <c r="AA40" s="171"/>
    </row>
    <row r="41" spans="2:27" s="155" customFormat="1" ht="20.100000000000001" customHeight="1" x14ac:dyDescent="0.2">
      <c r="G41" s="180">
        <f>'2-Allgemeines'!G22</f>
        <v>0</v>
      </c>
      <c r="H41" s="157" t="s">
        <v>137</v>
      </c>
      <c r="L41" s="180">
        <f>'2-Allgemeines'!N22</f>
        <v>0</v>
      </c>
      <c r="M41" s="157" t="s">
        <v>138</v>
      </c>
      <c r="Z41" s="171"/>
      <c r="AA41" s="171"/>
    </row>
    <row r="42" spans="2:27" s="155" customFormat="1" ht="3" customHeight="1" x14ac:dyDescent="0.2">
      <c r="Z42" s="171"/>
      <c r="AA42" s="171"/>
    </row>
    <row r="43" spans="2:27" s="155" customFormat="1" ht="20.100000000000001" customHeight="1" x14ac:dyDescent="0.2">
      <c r="G43" s="180">
        <f>'2-Allgemeines'!G24</f>
        <v>0</v>
      </c>
      <c r="H43" s="157" t="s">
        <v>139</v>
      </c>
      <c r="N43" s="159" t="str">
        <f>IF(G43&gt;0,"Hier ist eine separate Anfrage notwendig ! ","")</f>
        <v/>
      </c>
      <c r="Z43" s="171"/>
      <c r="AA43" s="171"/>
    </row>
    <row r="44" spans="2:27" s="155" customFormat="1" ht="3" customHeight="1" x14ac:dyDescent="0.2">
      <c r="Z44" s="171"/>
      <c r="AA44" s="171"/>
    </row>
    <row r="45" spans="2:27" s="155" customFormat="1" ht="20.100000000000001" customHeight="1" x14ac:dyDescent="0.2">
      <c r="G45" s="180">
        <f>'2-Allgemeines'!G26</f>
        <v>0</v>
      </c>
      <c r="H45" s="157" t="s">
        <v>141</v>
      </c>
      <c r="N45" s="159"/>
      <c r="R45" s="253">
        <f>'2-Allgemeines'!R26:X26</f>
        <v>0</v>
      </c>
      <c r="S45" s="254"/>
      <c r="T45" s="254"/>
      <c r="U45" s="254"/>
      <c r="V45" s="254"/>
      <c r="W45" s="254"/>
      <c r="X45" s="255"/>
      <c r="Z45" s="171"/>
      <c r="AA45" s="171"/>
    </row>
    <row r="46" spans="2:27" s="155" customFormat="1" ht="5.0999999999999996" customHeight="1" x14ac:dyDescent="0.2">
      <c r="Z46" s="171"/>
      <c r="AA46" s="171"/>
    </row>
    <row r="47" spans="2:27" s="155" customFormat="1" ht="35.1" customHeight="1" x14ac:dyDescent="0.2">
      <c r="Z47" s="171"/>
      <c r="AA47" s="171"/>
    </row>
    <row r="48" spans="2:27" s="155" customFormat="1" ht="24.95" customHeight="1" x14ac:dyDescent="0.2">
      <c r="B48" s="188" t="s">
        <v>142</v>
      </c>
      <c r="C48" s="177"/>
      <c r="D48" s="177"/>
      <c r="E48" s="177"/>
      <c r="F48" s="177"/>
      <c r="G48" s="177"/>
      <c r="H48" s="177"/>
      <c r="I48" s="177"/>
      <c r="J48" s="177"/>
      <c r="K48" s="177"/>
      <c r="L48" s="177"/>
      <c r="M48" s="177"/>
      <c r="N48" s="154"/>
      <c r="O48" s="154"/>
      <c r="P48" s="154"/>
      <c r="Q48" s="154"/>
      <c r="R48" s="154"/>
      <c r="S48" s="154"/>
      <c r="T48" s="154"/>
      <c r="U48" s="154"/>
      <c r="V48" s="154"/>
      <c r="W48" s="154"/>
      <c r="X48" s="154"/>
      <c r="Z48" s="171"/>
      <c r="AA48" s="171"/>
    </row>
    <row r="49" spans="2:27" s="155" customFormat="1" ht="5.0999999999999996" customHeight="1" x14ac:dyDescent="0.2">
      <c r="B49" s="153"/>
      <c r="C49" s="154"/>
      <c r="D49" s="154"/>
      <c r="E49" s="154"/>
      <c r="F49" s="154"/>
      <c r="G49" s="154"/>
      <c r="H49" s="154"/>
      <c r="I49" s="154"/>
      <c r="J49" s="154"/>
      <c r="K49" s="154"/>
      <c r="L49" s="154"/>
      <c r="M49" s="154"/>
      <c r="N49" s="154"/>
      <c r="O49" s="154"/>
      <c r="P49" s="154"/>
      <c r="Q49" s="154"/>
      <c r="R49" s="154"/>
      <c r="S49" s="154"/>
      <c r="T49" s="154"/>
      <c r="U49" s="154"/>
      <c r="V49" s="154"/>
      <c r="W49" s="154"/>
      <c r="X49" s="154"/>
      <c r="Z49" s="171"/>
      <c r="AA49" s="171"/>
    </row>
    <row r="50" spans="2:27" s="155" customFormat="1" ht="20.100000000000001" customHeight="1" x14ac:dyDescent="0.2">
      <c r="B50" s="180">
        <f>'3-Deckungen'!$B$7</f>
        <v>0</v>
      </c>
      <c r="C50" s="157" t="s">
        <v>143</v>
      </c>
      <c r="I50" s="160"/>
      <c r="J50" s="180">
        <f>'3-Deckungen'!$B$15</f>
        <v>0</v>
      </c>
      <c r="K50" s="157" t="s">
        <v>187</v>
      </c>
      <c r="Z50" s="171"/>
      <c r="AA50" s="171"/>
    </row>
    <row r="51" spans="2:27" s="155" customFormat="1" ht="3" customHeight="1" x14ac:dyDescent="0.2">
      <c r="Z51" s="171"/>
      <c r="AA51" s="171"/>
    </row>
    <row r="52" spans="2:27" s="155" customFormat="1" ht="20.100000000000001" customHeight="1" x14ac:dyDescent="0.2">
      <c r="B52" s="180">
        <f>'3-Deckungen'!$B$9</f>
        <v>0</v>
      </c>
      <c r="C52" s="157" t="s">
        <v>243</v>
      </c>
      <c r="I52" s="160"/>
      <c r="J52" s="180">
        <f>'3-Deckungen'!$B$17</f>
        <v>0</v>
      </c>
      <c r="K52" s="157" t="s">
        <v>147</v>
      </c>
      <c r="Z52" s="171"/>
      <c r="AA52" s="171"/>
    </row>
    <row r="53" spans="2:27" s="155" customFormat="1" ht="3" customHeight="1" x14ac:dyDescent="0.2">
      <c r="Z53" s="171"/>
      <c r="AA53" s="171"/>
    </row>
    <row r="54" spans="2:27" s="155" customFormat="1" ht="20.100000000000001" customHeight="1" x14ac:dyDescent="0.2">
      <c r="B54" s="180">
        <f>'3-Deckungen'!$B$11</f>
        <v>0</v>
      </c>
      <c r="C54" s="157" t="s">
        <v>144</v>
      </c>
      <c r="I54" s="160"/>
      <c r="J54" s="180">
        <f>'3-Deckungen'!$B$19</f>
        <v>0</v>
      </c>
      <c r="K54" s="157" t="s">
        <v>146</v>
      </c>
      <c r="Z54" s="171"/>
      <c r="AA54" s="171"/>
    </row>
    <row r="55" spans="2:27" s="155" customFormat="1" ht="3" customHeight="1" x14ac:dyDescent="0.2">
      <c r="Z55" s="171"/>
      <c r="AA55" s="171"/>
    </row>
    <row r="56" spans="2:27" s="155" customFormat="1" ht="20.100000000000001" customHeight="1" x14ac:dyDescent="0.2">
      <c r="B56" s="180">
        <f>'3-Deckungen'!$B$13</f>
        <v>0</v>
      </c>
      <c r="C56" s="157" t="s">
        <v>145</v>
      </c>
      <c r="I56" s="160"/>
      <c r="Z56" s="171"/>
      <c r="AA56" s="171"/>
    </row>
    <row r="57" spans="2:27" s="155" customFormat="1" ht="3" customHeight="1" x14ac:dyDescent="0.2">
      <c r="Z57" s="171"/>
      <c r="AA57" s="171"/>
    </row>
    <row r="58" spans="2:27" s="155" customFormat="1" ht="20.100000000000001" customHeight="1" x14ac:dyDescent="0.2">
      <c r="B58" s="181"/>
      <c r="C58" s="157" t="s">
        <v>169</v>
      </c>
      <c r="N58" s="180">
        <f>'3-Deckungen'!$M$21</f>
        <v>0</v>
      </c>
      <c r="O58" s="157" t="s">
        <v>72</v>
      </c>
      <c r="Z58" s="171"/>
      <c r="AA58" s="171"/>
    </row>
    <row r="59" spans="2:27" s="155" customFormat="1" ht="50.1" customHeight="1" x14ac:dyDescent="0.2">
      <c r="Z59" s="171"/>
      <c r="AA59" s="171"/>
    </row>
    <row r="60" spans="2:27" s="155" customFormat="1" ht="24.95" customHeight="1" x14ac:dyDescent="0.2">
      <c r="B60" s="188" t="s">
        <v>208</v>
      </c>
      <c r="C60" s="177"/>
      <c r="D60" s="177"/>
      <c r="E60" s="177"/>
      <c r="F60" s="177"/>
      <c r="G60" s="177"/>
      <c r="H60" s="177"/>
      <c r="I60" s="177"/>
      <c r="J60" s="177"/>
      <c r="K60" s="177"/>
      <c r="L60" s="177"/>
      <c r="M60" s="177"/>
      <c r="N60" s="154"/>
      <c r="O60" s="154"/>
      <c r="P60" s="154"/>
      <c r="Q60" s="154"/>
      <c r="R60" s="154"/>
      <c r="S60" s="154"/>
      <c r="T60" s="154"/>
      <c r="U60" s="154"/>
      <c r="V60" s="154"/>
      <c r="W60" s="154"/>
      <c r="X60" s="182"/>
      <c r="Z60" s="171"/>
      <c r="AA60" s="171"/>
    </row>
    <row r="61" spans="2:27" s="155" customFormat="1" ht="20.100000000000001" customHeight="1" thickBot="1" x14ac:dyDescent="0.25">
      <c r="B61" s="170" t="s">
        <v>213</v>
      </c>
      <c r="C61" s="149"/>
      <c r="D61" s="149"/>
      <c r="E61" s="149"/>
      <c r="F61" s="149"/>
      <c r="G61" s="149"/>
      <c r="H61" s="149"/>
      <c r="I61" s="149"/>
      <c r="J61" s="149"/>
      <c r="K61" s="149"/>
      <c r="L61" s="149"/>
      <c r="M61" s="149"/>
      <c r="N61" s="170" t="s">
        <v>1</v>
      </c>
      <c r="O61" s="149"/>
      <c r="P61" s="149"/>
      <c r="Q61" s="149"/>
      <c r="R61" s="149"/>
      <c r="S61" s="149"/>
      <c r="U61" s="170" t="s">
        <v>2</v>
      </c>
      <c r="Z61" s="171"/>
      <c r="AA61" s="171"/>
    </row>
    <row r="62" spans="2:27" s="155" customFormat="1" ht="20.100000000000001" customHeight="1" thickBot="1" x14ac:dyDescent="0.25">
      <c r="B62" s="155" t="s">
        <v>211</v>
      </c>
      <c r="C62" s="149"/>
      <c r="D62" s="149"/>
      <c r="E62" s="149"/>
      <c r="F62" s="149"/>
      <c r="G62" s="149"/>
      <c r="H62" s="149"/>
      <c r="I62" s="149"/>
      <c r="J62" s="149"/>
      <c r="K62" s="149"/>
      <c r="L62" s="149"/>
      <c r="M62" s="149"/>
      <c r="N62" s="243">
        <f>'3a-Hausrat'!N9</f>
        <v>0</v>
      </c>
      <c r="O62" s="244"/>
      <c r="P62" s="244"/>
      <c r="Q62" s="244"/>
      <c r="R62" s="244"/>
      <c r="S62" s="245"/>
      <c r="U62" s="225">
        <f>'3a-Hausrat'!U9:X9</f>
        <v>0</v>
      </c>
      <c r="V62" s="226"/>
      <c r="W62" s="226"/>
      <c r="X62" s="227"/>
      <c r="Z62" s="171"/>
      <c r="AA62" s="171"/>
    </row>
    <row r="63" spans="2:27" s="155" customFormat="1" ht="3" customHeight="1" thickBot="1" x14ac:dyDescent="0.25">
      <c r="B63" s="149"/>
      <c r="C63" s="149"/>
      <c r="D63" s="149"/>
      <c r="E63" s="149"/>
      <c r="F63" s="149"/>
      <c r="G63" s="149"/>
      <c r="H63" s="149"/>
      <c r="I63" s="149"/>
      <c r="J63" s="149"/>
      <c r="K63" s="149"/>
      <c r="L63" s="149"/>
      <c r="M63" s="149"/>
      <c r="N63" s="184"/>
      <c r="O63" s="184"/>
      <c r="P63" s="185"/>
      <c r="Q63" s="185"/>
      <c r="R63" s="185"/>
      <c r="S63" s="185"/>
      <c r="Z63" s="171"/>
      <c r="AA63" s="171"/>
    </row>
    <row r="64" spans="2:27" s="155" customFormat="1" ht="20.100000000000001" customHeight="1" thickBot="1" x14ac:dyDescent="0.25">
      <c r="B64" s="155" t="s">
        <v>7</v>
      </c>
      <c r="C64" s="149"/>
      <c r="D64" s="149"/>
      <c r="E64" s="149"/>
      <c r="F64" s="149"/>
      <c r="G64" s="149"/>
      <c r="H64" s="149"/>
      <c r="I64" s="149"/>
      <c r="J64" s="149"/>
      <c r="K64" s="149"/>
      <c r="L64" s="149"/>
      <c r="M64" s="149"/>
      <c r="N64" s="243">
        <f>'3a-Hausrat'!N12</f>
        <v>0</v>
      </c>
      <c r="O64" s="244"/>
      <c r="P64" s="244"/>
      <c r="Q64" s="244"/>
      <c r="R64" s="244"/>
      <c r="S64" s="245"/>
      <c r="U64" s="225">
        <f>'3a-Hausrat'!U12:X12</f>
        <v>0</v>
      </c>
      <c r="V64" s="226"/>
      <c r="W64" s="226"/>
      <c r="X64" s="227"/>
      <c r="Z64" s="171"/>
      <c r="AA64" s="171"/>
    </row>
    <row r="65" spans="1:27" s="155" customFormat="1" ht="3" customHeight="1" thickBot="1" x14ac:dyDescent="0.25">
      <c r="B65" s="149"/>
      <c r="C65" s="149"/>
      <c r="D65" s="149"/>
      <c r="E65" s="149"/>
      <c r="F65" s="149"/>
      <c r="G65" s="149"/>
      <c r="H65" s="149"/>
      <c r="I65" s="149"/>
      <c r="J65" s="149"/>
      <c r="K65" s="149"/>
      <c r="L65" s="149"/>
      <c r="M65" s="149"/>
      <c r="N65" s="184"/>
      <c r="O65" s="184"/>
      <c r="P65" s="185"/>
      <c r="Q65" s="185"/>
      <c r="R65" s="185"/>
      <c r="S65" s="185"/>
      <c r="Z65" s="171"/>
      <c r="AA65" s="171"/>
    </row>
    <row r="66" spans="1:27" s="155" customFormat="1" ht="20.100000000000001" customHeight="1" thickBot="1" x14ac:dyDescent="0.25">
      <c r="B66" s="187" t="s">
        <v>212</v>
      </c>
      <c r="C66" s="149"/>
      <c r="D66" s="149"/>
      <c r="E66" s="149"/>
      <c r="F66" s="149"/>
      <c r="G66" s="149"/>
      <c r="H66" s="149"/>
      <c r="I66" s="156"/>
      <c r="J66" s="157" t="s">
        <v>72</v>
      </c>
      <c r="K66" s="149"/>
      <c r="L66" s="149"/>
      <c r="M66" s="149"/>
      <c r="N66" s="249" t="str">
        <f>'3a-Hausrat'!N14:S14</f>
        <v/>
      </c>
      <c r="O66" s="250"/>
      <c r="P66" s="250"/>
      <c r="Q66" s="250"/>
      <c r="R66" s="250"/>
      <c r="S66" s="251"/>
      <c r="U66" s="225">
        <f>'3a-Hausrat'!U14:X14</f>
        <v>0</v>
      </c>
      <c r="V66" s="226"/>
      <c r="W66" s="226"/>
      <c r="X66" s="227"/>
      <c r="Z66" s="171"/>
      <c r="AA66" s="171"/>
    </row>
    <row r="67" spans="1:27" s="155" customFormat="1" ht="3" customHeight="1" thickBot="1" x14ac:dyDescent="0.25">
      <c r="B67" s="149"/>
      <c r="C67" s="149"/>
      <c r="D67" s="149"/>
      <c r="E67" s="149"/>
      <c r="F67" s="149"/>
      <c r="G67" s="149"/>
      <c r="H67" s="149"/>
      <c r="I67" s="149"/>
      <c r="J67" s="149"/>
      <c r="K67" s="149"/>
      <c r="L67" s="149"/>
      <c r="M67" s="149"/>
      <c r="N67" s="184"/>
      <c r="O67" s="184"/>
      <c r="P67" s="185"/>
      <c r="Q67" s="185"/>
      <c r="R67" s="185"/>
      <c r="S67" s="185"/>
      <c r="Z67" s="171"/>
      <c r="AA67" s="171"/>
    </row>
    <row r="68" spans="1:27" s="155" customFormat="1" ht="20.100000000000001" customHeight="1" thickBot="1" x14ac:dyDescent="0.25">
      <c r="B68" s="155" t="s">
        <v>210</v>
      </c>
      <c r="C68" s="149"/>
      <c r="D68" s="149"/>
      <c r="E68" s="149"/>
      <c r="F68" s="149"/>
      <c r="G68" s="149"/>
      <c r="H68" s="149"/>
      <c r="I68" s="149"/>
      <c r="J68" s="149"/>
      <c r="K68" s="149"/>
      <c r="L68" s="149"/>
      <c r="M68" s="149"/>
      <c r="N68" s="243">
        <f>'3a-Hausrat'!N16:S16</f>
        <v>0</v>
      </c>
      <c r="O68" s="244"/>
      <c r="P68" s="244"/>
      <c r="Q68" s="244"/>
      <c r="R68" s="244"/>
      <c r="S68" s="245"/>
      <c r="U68" s="225">
        <f>'3a-Hausrat'!U16:X16</f>
        <v>0</v>
      </c>
      <c r="V68" s="226"/>
      <c r="W68" s="226"/>
      <c r="X68" s="227"/>
      <c r="Z68" s="171"/>
      <c r="AA68" s="171"/>
    </row>
    <row r="69" spans="1:27" s="155" customFormat="1" ht="3" customHeight="1" thickBot="1" x14ac:dyDescent="0.25">
      <c r="B69" s="149"/>
      <c r="C69" s="149"/>
      <c r="D69" s="149"/>
      <c r="E69" s="149"/>
      <c r="F69" s="149"/>
      <c r="G69" s="149"/>
      <c r="H69" s="149"/>
      <c r="I69" s="149"/>
      <c r="J69" s="149"/>
      <c r="K69" s="149"/>
      <c r="L69" s="149"/>
      <c r="M69" s="149"/>
      <c r="N69" s="184"/>
      <c r="O69" s="184"/>
      <c r="P69" s="185"/>
      <c r="Q69" s="185"/>
      <c r="R69" s="185"/>
      <c r="S69" s="185"/>
      <c r="Z69" s="171"/>
      <c r="AA69" s="171"/>
    </row>
    <row r="70" spans="1:27" s="155" customFormat="1" ht="20.100000000000001" customHeight="1" thickBot="1" x14ac:dyDescent="0.25">
      <c r="B70" s="155" t="s">
        <v>10</v>
      </c>
      <c r="C70" s="149"/>
      <c r="D70" s="149"/>
      <c r="E70" s="149"/>
      <c r="F70" s="149"/>
      <c r="G70" s="149"/>
      <c r="H70" s="149"/>
      <c r="I70" s="149"/>
      <c r="J70" s="149"/>
      <c r="K70" s="149"/>
      <c r="L70" s="149"/>
      <c r="M70" s="149"/>
      <c r="N70" s="249" t="str">
        <f>'3a-Hausrat'!N18:S18</f>
        <v/>
      </c>
      <c r="O70" s="250"/>
      <c r="P70" s="250"/>
      <c r="Q70" s="250"/>
      <c r="R70" s="250"/>
      <c r="S70" s="251"/>
      <c r="Z70" s="171"/>
      <c r="AA70" s="171"/>
    </row>
    <row r="71" spans="1:27" s="155" customFormat="1" ht="3" customHeight="1" thickBot="1" x14ac:dyDescent="0.25">
      <c r="B71" s="149"/>
      <c r="C71" s="149"/>
      <c r="D71" s="149"/>
      <c r="E71" s="149"/>
      <c r="F71" s="149"/>
      <c r="G71" s="149"/>
      <c r="H71" s="149"/>
      <c r="I71" s="149"/>
      <c r="J71" s="149"/>
      <c r="K71" s="149"/>
      <c r="L71" s="149"/>
      <c r="M71" s="149"/>
      <c r="N71" s="184"/>
      <c r="O71" s="184"/>
      <c r="P71" s="185"/>
      <c r="Q71" s="185"/>
      <c r="R71" s="185"/>
      <c r="S71" s="185"/>
      <c r="Z71" s="171"/>
      <c r="AA71" s="171"/>
    </row>
    <row r="72" spans="1:27" s="155" customFormat="1" ht="20.100000000000001" customHeight="1" thickBot="1" x14ac:dyDescent="0.25">
      <c r="B72" s="155" t="s">
        <v>12</v>
      </c>
      <c r="C72" s="149"/>
      <c r="D72" s="149"/>
      <c r="E72" s="149"/>
      <c r="F72" s="149"/>
      <c r="G72" s="149"/>
      <c r="H72" s="149"/>
      <c r="I72" s="149"/>
      <c r="J72" s="149"/>
      <c r="K72" s="149"/>
      <c r="L72" s="149"/>
      <c r="M72" s="149"/>
      <c r="N72" s="249" t="str">
        <f>'3a-Hausrat'!N20:S20</f>
        <v/>
      </c>
      <c r="O72" s="250"/>
      <c r="P72" s="250"/>
      <c r="Q72" s="250"/>
      <c r="R72" s="250"/>
      <c r="S72" s="251"/>
      <c r="Z72" s="171"/>
      <c r="AA72" s="171"/>
    </row>
    <row r="73" spans="1:27" s="155" customFormat="1" ht="3" customHeight="1" thickBot="1" x14ac:dyDescent="0.25">
      <c r="B73" s="149"/>
      <c r="C73" s="149"/>
      <c r="D73" s="149"/>
      <c r="E73" s="149"/>
      <c r="F73" s="149"/>
      <c r="G73" s="149"/>
      <c r="H73" s="149"/>
      <c r="I73" s="149"/>
      <c r="J73" s="149"/>
      <c r="K73" s="149"/>
      <c r="L73" s="149"/>
      <c r="M73" s="149"/>
      <c r="N73" s="184"/>
      <c r="O73" s="184"/>
      <c r="P73" s="185"/>
      <c r="Q73" s="185"/>
      <c r="R73" s="185"/>
      <c r="S73" s="185"/>
      <c r="Z73" s="171"/>
      <c r="AA73" s="171"/>
    </row>
    <row r="74" spans="1:27" s="155" customFormat="1" ht="20.100000000000001" customHeight="1" thickBot="1" x14ac:dyDescent="0.25">
      <c r="B74" s="155" t="s">
        <v>13</v>
      </c>
      <c r="C74" s="149"/>
      <c r="D74" s="149"/>
      <c r="E74" s="149"/>
      <c r="F74" s="149"/>
      <c r="G74" s="149"/>
      <c r="H74" s="149"/>
      <c r="I74" s="149"/>
      <c r="J74" s="149"/>
      <c r="K74" s="149"/>
      <c r="L74" s="149"/>
      <c r="M74" s="149"/>
      <c r="N74" s="249" t="str">
        <f>'3a-Hausrat'!N22:S22</f>
        <v/>
      </c>
      <c r="O74" s="250"/>
      <c r="P74" s="250"/>
      <c r="Q74" s="250"/>
      <c r="R74" s="250"/>
      <c r="S74" s="251"/>
      <c r="Z74" s="171"/>
      <c r="AA74" s="171"/>
    </row>
    <row r="75" spans="1:27" s="155" customFormat="1" ht="3" customHeight="1" thickBot="1" x14ac:dyDescent="0.25">
      <c r="B75" s="149"/>
      <c r="C75" s="149"/>
      <c r="D75" s="149"/>
      <c r="E75" s="149"/>
      <c r="F75" s="149"/>
      <c r="G75" s="149"/>
      <c r="H75" s="149"/>
      <c r="I75" s="149"/>
      <c r="J75" s="149"/>
      <c r="K75" s="149"/>
      <c r="L75" s="149"/>
      <c r="M75" s="149"/>
      <c r="N75" s="149"/>
      <c r="O75" s="149"/>
      <c r="Z75" s="171"/>
      <c r="AA75" s="171"/>
    </row>
    <row r="76" spans="1:27" ht="20.100000000000001" customHeight="1" thickBot="1" x14ac:dyDescent="0.25">
      <c r="B76" s="183" t="s">
        <v>214</v>
      </c>
      <c r="U76" s="222">
        <f>'3a-Hausrat'!U24:X24</f>
        <v>0</v>
      </c>
      <c r="V76" s="223"/>
      <c r="W76" s="223"/>
      <c r="X76" s="224"/>
    </row>
    <row r="77" spans="1:27" s="155" customFormat="1" ht="50.1" customHeight="1" x14ac:dyDescent="0.2">
      <c r="Z77" s="171"/>
      <c r="AA77" s="171"/>
    </row>
    <row r="78" spans="1:27" s="143" customFormat="1" ht="24.95" customHeight="1" x14ac:dyDescent="0.2">
      <c r="A78" s="155"/>
      <c r="B78" s="188" t="s">
        <v>216</v>
      </c>
      <c r="C78" s="177"/>
      <c r="D78" s="177"/>
      <c r="E78" s="177"/>
      <c r="F78" s="177"/>
      <c r="G78" s="177"/>
      <c r="H78" s="177"/>
      <c r="I78" s="177"/>
      <c r="J78" s="177"/>
      <c r="K78" s="177"/>
      <c r="L78" s="177"/>
      <c r="M78" s="177"/>
      <c r="N78" s="154"/>
      <c r="O78" s="154"/>
      <c r="P78" s="154"/>
      <c r="Q78" s="154"/>
      <c r="R78" s="154"/>
      <c r="S78" s="154"/>
      <c r="T78" s="154"/>
      <c r="U78" s="154"/>
      <c r="V78" s="154"/>
      <c r="W78" s="154"/>
      <c r="X78" s="182"/>
      <c r="Y78" s="155"/>
      <c r="Z78" s="171"/>
      <c r="AA78" s="171"/>
    </row>
    <row r="79" spans="1:27" s="143" customFormat="1" ht="20.100000000000001" customHeight="1" x14ac:dyDescent="0.2">
      <c r="A79" s="155"/>
      <c r="B79" s="170" t="s">
        <v>217</v>
      </c>
      <c r="C79" s="149"/>
      <c r="D79" s="149"/>
      <c r="E79" s="149"/>
      <c r="F79" s="149"/>
      <c r="G79" s="149"/>
      <c r="H79" s="149"/>
      <c r="I79" s="149"/>
      <c r="J79" s="149"/>
      <c r="K79" s="149"/>
      <c r="L79" s="149"/>
      <c r="M79" s="149"/>
      <c r="N79" s="149"/>
      <c r="O79" s="149"/>
      <c r="P79" s="149"/>
      <c r="Q79" s="149"/>
      <c r="R79" s="149"/>
      <c r="S79" s="149"/>
      <c r="T79" s="155"/>
      <c r="U79" s="155"/>
      <c r="V79" s="155"/>
      <c r="W79" s="155"/>
      <c r="X79" s="155"/>
      <c r="Y79" s="155"/>
      <c r="Z79" s="171"/>
      <c r="AA79" s="171"/>
    </row>
    <row r="80" spans="1:27" s="143" customFormat="1" ht="20.100000000000001" customHeight="1" thickBot="1" x14ac:dyDescent="0.25">
      <c r="A80" s="155"/>
      <c r="B80" s="155"/>
      <c r="C80" s="155"/>
      <c r="D80" s="155"/>
      <c r="E80" s="155"/>
      <c r="F80" s="155"/>
      <c r="G80" s="155"/>
      <c r="H80" s="155"/>
      <c r="I80" s="155"/>
      <c r="J80" s="155"/>
      <c r="K80" s="155"/>
      <c r="L80" s="155"/>
      <c r="M80" s="155"/>
      <c r="N80" s="170" t="s">
        <v>1</v>
      </c>
      <c r="O80" s="155"/>
      <c r="P80" s="155"/>
      <c r="Q80" s="155"/>
      <c r="R80" s="155"/>
      <c r="S80" s="155"/>
      <c r="T80" s="155"/>
      <c r="U80" s="170" t="s">
        <v>2</v>
      </c>
      <c r="V80" s="155"/>
      <c r="W80" s="155"/>
      <c r="X80" s="155"/>
      <c r="Y80" s="155"/>
      <c r="Z80" s="171"/>
      <c r="AA80" s="171"/>
    </row>
    <row r="81" spans="1:27" s="143" customFormat="1" ht="20.100000000000001" customHeight="1" thickBot="1" x14ac:dyDescent="0.25">
      <c r="A81" s="155"/>
      <c r="B81" s="155" t="s">
        <v>218</v>
      </c>
      <c r="C81" s="149"/>
      <c r="D81" s="149"/>
      <c r="E81" s="180">
        <f>'3b-Privathaftpflich'!E9</f>
        <v>0</v>
      </c>
      <c r="F81" s="157" t="s">
        <v>219</v>
      </c>
      <c r="G81" s="149"/>
      <c r="H81" s="149"/>
      <c r="I81" s="180">
        <f>'3b-Privathaftpflich'!I9</f>
        <v>0</v>
      </c>
      <c r="J81" s="157" t="s">
        <v>150</v>
      </c>
      <c r="K81" s="149"/>
      <c r="L81" s="149"/>
      <c r="M81" s="149"/>
      <c r="N81" s="249">
        <f>'3b-Privathaftpflich'!N9:S9</f>
        <v>0</v>
      </c>
      <c r="O81" s="250"/>
      <c r="P81" s="250"/>
      <c r="Q81" s="250"/>
      <c r="R81" s="250"/>
      <c r="S81" s="251"/>
      <c r="T81" s="155"/>
      <c r="U81" s="225">
        <f>'3b-Privathaftpflich'!U9:X9</f>
        <v>0</v>
      </c>
      <c r="V81" s="226"/>
      <c r="W81" s="226"/>
      <c r="X81" s="227"/>
      <c r="Y81" s="155"/>
      <c r="Z81" s="171"/>
      <c r="AA81" s="171"/>
    </row>
    <row r="82" spans="1:27" s="143" customFormat="1" ht="3" customHeight="1" thickBot="1" x14ac:dyDescent="0.25">
      <c r="A82" s="155"/>
      <c r="B82" s="149"/>
      <c r="C82" s="149"/>
      <c r="D82" s="149"/>
      <c r="E82" s="149"/>
      <c r="F82" s="149"/>
      <c r="G82" s="149"/>
      <c r="H82" s="149"/>
      <c r="I82" s="149"/>
      <c r="J82" s="149"/>
      <c r="K82" s="149"/>
      <c r="L82" s="149"/>
      <c r="M82" s="149"/>
      <c r="N82" s="149"/>
      <c r="O82" s="149"/>
      <c r="P82" s="155"/>
      <c r="Q82" s="155"/>
      <c r="R82" s="155"/>
      <c r="S82" s="155"/>
      <c r="T82" s="155"/>
      <c r="U82" s="155"/>
      <c r="V82" s="155"/>
      <c r="W82" s="155"/>
      <c r="X82" s="155"/>
      <c r="Y82" s="155"/>
      <c r="Z82" s="171"/>
      <c r="AA82" s="171"/>
    </row>
    <row r="83" spans="1:27" s="143" customFormat="1" ht="20.100000000000001" customHeight="1" thickBot="1" x14ac:dyDescent="0.25">
      <c r="A83" s="155"/>
      <c r="B83" s="155" t="s">
        <v>18</v>
      </c>
      <c r="C83" s="149"/>
      <c r="D83" s="149"/>
      <c r="E83" s="149"/>
      <c r="F83" s="149"/>
      <c r="G83" s="149"/>
      <c r="H83" s="149"/>
      <c r="I83" s="180">
        <f>'3b-Privathaftpflich'!I12</f>
        <v>0</v>
      </c>
      <c r="J83" s="157" t="s">
        <v>72</v>
      </c>
      <c r="K83" s="149"/>
      <c r="L83" s="149"/>
      <c r="M83" s="149"/>
      <c r="N83" s="249">
        <f>'3b-Privathaftpflich'!N12:S12</f>
        <v>0</v>
      </c>
      <c r="O83" s="250"/>
      <c r="P83" s="250"/>
      <c r="Q83" s="250"/>
      <c r="R83" s="250"/>
      <c r="S83" s="251"/>
      <c r="T83" s="155"/>
      <c r="U83" s="225">
        <f>'3b-Privathaftpflich'!U12:X12</f>
        <v>0</v>
      </c>
      <c r="V83" s="226"/>
      <c r="W83" s="226"/>
      <c r="X83" s="227"/>
      <c r="Y83" s="155"/>
      <c r="Z83" s="171"/>
      <c r="AA83" s="171"/>
    </row>
    <row r="84" spans="1:27" s="143" customFormat="1" ht="3" customHeight="1" thickBot="1" x14ac:dyDescent="0.25">
      <c r="A84" s="155"/>
      <c r="B84" s="149"/>
      <c r="C84" s="149"/>
      <c r="D84" s="149"/>
      <c r="E84" s="149"/>
      <c r="F84" s="149"/>
      <c r="G84" s="149"/>
      <c r="H84" s="149"/>
      <c r="I84" s="149"/>
      <c r="J84" s="149"/>
      <c r="K84" s="149"/>
      <c r="L84" s="149"/>
      <c r="M84" s="149"/>
      <c r="N84" s="149"/>
      <c r="O84" s="149"/>
      <c r="P84" s="155"/>
      <c r="Q84" s="155"/>
      <c r="R84" s="155"/>
      <c r="S84" s="155"/>
      <c r="T84" s="155"/>
      <c r="U84" s="155"/>
      <c r="V84" s="155"/>
      <c r="W84" s="155"/>
      <c r="X84" s="155"/>
      <c r="Y84" s="155"/>
      <c r="Z84" s="171"/>
      <c r="AA84" s="171"/>
    </row>
    <row r="85" spans="1:27" s="143" customFormat="1" ht="20.100000000000001" customHeight="1" thickBot="1" x14ac:dyDescent="0.25">
      <c r="A85" s="155"/>
      <c r="B85" s="183" t="s">
        <v>221</v>
      </c>
      <c r="C85" s="149"/>
      <c r="D85" s="149"/>
      <c r="E85" s="149"/>
      <c r="F85" s="149"/>
      <c r="G85" s="149"/>
      <c r="H85" s="149"/>
      <c r="I85" s="149"/>
      <c r="J85" s="149"/>
      <c r="K85" s="149"/>
      <c r="L85" s="149"/>
      <c r="M85" s="149"/>
      <c r="N85" s="149"/>
      <c r="O85" s="149"/>
      <c r="P85" s="149"/>
      <c r="Q85" s="149"/>
      <c r="R85" s="149"/>
      <c r="S85" s="149"/>
      <c r="T85" s="149"/>
      <c r="U85" s="222">
        <f>'3b-Privathaftpflich'!U16:X16</f>
        <v>0</v>
      </c>
      <c r="V85" s="223"/>
      <c r="W85" s="223"/>
      <c r="X85" s="224"/>
      <c r="Y85" s="155"/>
      <c r="Z85" s="171"/>
      <c r="AA85" s="171"/>
    </row>
    <row r="86" spans="1:27" s="143" customFormat="1" ht="9.9499999999999993" customHeight="1" x14ac:dyDescent="0.2">
      <c r="A86" s="155"/>
      <c r="B86" s="183"/>
      <c r="C86" s="149"/>
      <c r="D86" s="149"/>
      <c r="E86" s="149"/>
      <c r="F86" s="149"/>
      <c r="G86" s="149"/>
      <c r="H86" s="149"/>
      <c r="I86" s="149"/>
      <c r="J86" s="149"/>
      <c r="K86" s="149"/>
      <c r="L86" s="149"/>
      <c r="M86" s="149"/>
      <c r="N86" s="149"/>
      <c r="O86" s="149"/>
      <c r="P86" s="149"/>
      <c r="Q86" s="149"/>
      <c r="R86" s="149"/>
      <c r="S86" s="149"/>
      <c r="T86" s="149"/>
      <c r="U86" s="155"/>
      <c r="V86" s="155"/>
      <c r="W86" s="155"/>
      <c r="X86" s="155"/>
      <c r="Y86" s="155"/>
      <c r="Z86" s="171"/>
      <c r="AA86" s="171"/>
    </row>
    <row r="87" spans="1:27" s="155" customFormat="1" ht="9.9499999999999993" customHeight="1" x14ac:dyDescent="0.2">
      <c r="Z87" s="171"/>
      <c r="AA87" s="171"/>
    </row>
    <row r="88" spans="1:27" s="155" customFormat="1" ht="24.95" customHeight="1" x14ac:dyDescent="0.2">
      <c r="B88" s="188" t="s">
        <v>224</v>
      </c>
      <c r="C88" s="177"/>
      <c r="D88" s="177"/>
      <c r="E88" s="177"/>
      <c r="F88" s="177"/>
      <c r="G88" s="177"/>
      <c r="H88" s="177"/>
      <c r="I88" s="177"/>
      <c r="J88" s="177"/>
      <c r="K88" s="177"/>
      <c r="L88" s="177"/>
      <c r="M88" s="177"/>
      <c r="N88" s="154"/>
      <c r="O88" s="154"/>
      <c r="P88" s="154"/>
      <c r="Q88" s="154"/>
      <c r="R88" s="154"/>
      <c r="S88" s="154"/>
      <c r="T88" s="154"/>
      <c r="U88" s="154"/>
      <c r="V88" s="154"/>
      <c r="W88" s="154"/>
      <c r="X88" s="182" t="s">
        <v>223</v>
      </c>
      <c r="Z88" s="171"/>
      <c r="AA88" s="171"/>
    </row>
    <row r="89" spans="1:27" s="155" customFormat="1" ht="20.100000000000001" customHeight="1" thickBot="1" x14ac:dyDescent="0.25">
      <c r="B89" s="170" t="s">
        <v>225</v>
      </c>
      <c r="C89" s="149"/>
      <c r="D89" s="149"/>
      <c r="E89" s="149"/>
      <c r="F89" s="149"/>
      <c r="G89" s="149"/>
      <c r="H89" s="149"/>
      <c r="I89" s="149"/>
      <c r="J89" s="149"/>
      <c r="K89" s="149"/>
      <c r="L89" s="149"/>
      <c r="M89" s="149"/>
      <c r="N89" s="170" t="s">
        <v>1</v>
      </c>
      <c r="O89" s="149"/>
      <c r="P89" s="149"/>
      <c r="Q89" s="149"/>
      <c r="R89" s="149"/>
      <c r="S89" s="149"/>
      <c r="U89" s="170" t="s">
        <v>2</v>
      </c>
      <c r="Z89" s="171"/>
      <c r="AA89" s="171"/>
    </row>
    <row r="90" spans="1:27" s="155" customFormat="1" ht="20.100000000000001" customHeight="1" thickBot="1" x14ac:dyDescent="0.25">
      <c r="B90" s="155" t="s">
        <v>24</v>
      </c>
      <c r="C90" s="149"/>
      <c r="D90" s="149"/>
      <c r="E90" s="149"/>
      <c r="F90" s="149"/>
      <c r="G90" s="149"/>
      <c r="H90" s="149"/>
      <c r="I90" s="180">
        <f>'3c-Wertsachen'!I9</f>
        <v>0</v>
      </c>
      <c r="J90" s="157" t="s">
        <v>72</v>
      </c>
      <c r="K90" s="149"/>
      <c r="L90" s="149"/>
      <c r="M90" s="149"/>
      <c r="N90" s="243">
        <f>'3c-Wertsachen'!N9:S9</f>
        <v>0</v>
      </c>
      <c r="O90" s="244"/>
      <c r="P90" s="244"/>
      <c r="Q90" s="244"/>
      <c r="R90" s="244"/>
      <c r="S90" s="245"/>
      <c r="U90" s="225">
        <f>'3c-Wertsachen'!U9:X9</f>
        <v>0</v>
      </c>
      <c r="V90" s="226"/>
      <c r="W90" s="226"/>
      <c r="X90" s="227"/>
      <c r="Z90" s="171"/>
      <c r="AA90" s="171"/>
    </row>
    <row r="91" spans="1:27" s="155" customFormat="1" ht="3" customHeight="1" thickBot="1" x14ac:dyDescent="0.25">
      <c r="B91" s="149"/>
      <c r="C91" s="149"/>
      <c r="D91" s="149"/>
      <c r="F91" s="189" t="str">
        <f>IF(AND(E90&gt;0,I90&gt;0),"Bitte nur eine Kombination wählen","")</f>
        <v/>
      </c>
      <c r="G91" s="149"/>
      <c r="H91" s="149"/>
      <c r="I91" s="149"/>
      <c r="J91" s="149"/>
      <c r="K91" s="149"/>
      <c r="L91" s="149"/>
      <c r="M91" s="149"/>
      <c r="N91" s="189" t="str">
        <f>IF(AND($N$7&gt;0,$N$7&lt;30000),"Mindestsumme beträgt CHF 30'000","")</f>
        <v/>
      </c>
      <c r="O91" s="149"/>
      <c r="Z91" s="171"/>
      <c r="AA91" s="171"/>
    </row>
    <row r="92" spans="1:27" s="155" customFormat="1" ht="20.100000000000001" customHeight="1" thickBot="1" x14ac:dyDescent="0.25">
      <c r="B92" s="155" t="s">
        <v>25</v>
      </c>
      <c r="C92" s="149"/>
      <c r="D92" s="149"/>
      <c r="E92" s="149"/>
      <c r="F92" s="149"/>
      <c r="G92" s="149"/>
      <c r="H92" s="149"/>
      <c r="I92" s="180">
        <f>'3c-Wertsachen'!I11</f>
        <v>0</v>
      </c>
      <c r="J92" s="157" t="s">
        <v>72</v>
      </c>
      <c r="K92" s="149"/>
      <c r="L92" s="149"/>
      <c r="M92" s="149"/>
      <c r="N92" s="243">
        <f>'3c-Wertsachen'!N11:S11</f>
        <v>0</v>
      </c>
      <c r="O92" s="244"/>
      <c r="P92" s="244"/>
      <c r="Q92" s="244"/>
      <c r="R92" s="244"/>
      <c r="S92" s="245"/>
      <c r="U92" s="225">
        <f>'3c-Wertsachen'!U11:X11</f>
        <v>0</v>
      </c>
      <c r="V92" s="226"/>
      <c r="W92" s="226"/>
      <c r="X92" s="227"/>
      <c r="Z92" s="171"/>
      <c r="AA92" s="171"/>
    </row>
    <row r="93" spans="1:27" s="155" customFormat="1" ht="3" customHeight="1" thickBot="1" x14ac:dyDescent="0.25">
      <c r="B93" s="149"/>
      <c r="C93" s="149"/>
      <c r="D93" s="149"/>
      <c r="F93" s="189" t="str">
        <f>IF(AND(E92&gt;0,I92&gt;0),"Bitte nur eine Kombination wählen","")</f>
        <v/>
      </c>
      <c r="G93" s="149"/>
      <c r="H93" s="149"/>
      <c r="I93" s="149"/>
      <c r="J93" s="149"/>
      <c r="K93" s="149"/>
      <c r="L93" s="149"/>
      <c r="M93" s="149"/>
      <c r="N93" s="189" t="str">
        <f>IF(AND($N$7&gt;0,$N$7&lt;30000),"Mindestsumme beträgt CHF 30'000","")</f>
        <v/>
      </c>
      <c r="O93" s="149"/>
      <c r="Z93" s="171"/>
      <c r="AA93" s="171"/>
    </row>
    <row r="94" spans="1:27" s="155" customFormat="1" ht="20.100000000000001" customHeight="1" thickBot="1" x14ac:dyDescent="0.25">
      <c r="B94" s="155" t="s">
        <v>26</v>
      </c>
      <c r="C94" s="149"/>
      <c r="D94" s="149"/>
      <c r="E94" s="149"/>
      <c r="F94" s="149"/>
      <c r="G94" s="149"/>
      <c r="H94" s="149"/>
      <c r="I94" s="180">
        <f>'3c-Wertsachen'!I13</f>
        <v>0</v>
      </c>
      <c r="J94" s="157" t="s">
        <v>72</v>
      </c>
      <c r="K94" s="149"/>
      <c r="L94" s="149"/>
      <c r="M94" s="149"/>
      <c r="N94" s="243">
        <f>'3c-Wertsachen'!N13:S13</f>
        <v>0</v>
      </c>
      <c r="O94" s="244"/>
      <c r="P94" s="244"/>
      <c r="Q94" s="244"/>
      <c r="R94" s="244"/>
      <c r="S94" s="245"/>
      <c r="U94" s="225">
        <f>'3c-Wertsachen'!U13:X13</f>
        <v>0</v>
      </c>
      <c r="V94" s="226"/>
      <c r="W94" s="226"/>
      <c r="X94" s="227"/>
      <c r="Z94" s="171"/>
      <c r="AA94" s="171"/>
    </row>
    <row r="95" spans="1:27" s="155" customFormat="1" ht="3" customHeight="1" thickBot="1" x14ac:dyDescent="0.25">
      <c r="B95" s="149"/>
      <c r="C95" s="149"/>
      <c r="D95" s="149"/>
      <c r="F95" s="189" t="str">
        <f>IF(AND(E94&gt;0,I94&gt;0),"Bitte nur eine Kombination wählen","")</f>
        <v/>
      </c>
      <c r="G95" s="149"/>
      <c r="H95" s="149"/>
      <c r="I95" s="149"/>
      <c r="J95" s="149"/>
      <c r="K95" s="149"/>
      <c r="L95" s="149"/>
      <c r="M95" s="149"/>
      <c r="N95" s="189" t="str">
        <f>IF(AND($N$7&gt;0,$N$7&lt;30000),"Mindestsumme beträgt CHF 30'000","")</f>
        <v/>
      </c>
      <c r="O95" s="149"/>
      <c r="Z95" s="171"/>
      <c r="AA95" s="171"/>
    </row>
    <row r="96" spans="1:27" s="155" customFormat="1" ht="20.100000000000001" customHeight="1" thickBot="1" x14ac:dyDescent="0.25">
      <c r="B96" s="155" t="s">
        <v>226</v>
      </c>
      <c r="C96" s="149"/>
      <c r="D96" s="149"/>
      <c r="E96" s="149"/>
      <c r="F96" s="149"/>
      <c r="G96" s="149"/>
      <c r="H96" s="149"/>
      <c r="I96" s="180">
        <f>'3c-Wertsachen'!I15</f>
        <v>0</v>
      </c>
      <c r="J96" s="157" t="s">
        <v>72</v>
      </c>
      <c r="K96" s="149"/>
      <c r="L96" s="149"/>
      <c r="M96" s="149"/>
      <c r="N96" s="243">
        <f>'3c-Wertsachen'!N15:S15</f>
        <v>0</v>
      </c>
      <c r="O96" s="244"/>
      <c r="P96" s="244"/>
      <c r="Q96" s="244"/>
      <c r="R96" s="244"/>
      <c r="S96" s="245"/>
      <c r="U96" s="225">
        <f>'3c-Wertsachen'!U15:X15</f>
        <v>0</v>
      </c>
      <c r="V96" s="226"/>
      <c r="W96" s="226"/>
      <c r="X96" s="227"/>
      <c r="Z96" s="171"/>
      <c r="AA96" s="171"/>
    </row>
    <row r="97" spans="1:27" s="155" customFormat="1" ht="3" customHeight="1" thickBot="1" x14ac:dyDescent="0.25">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Z97" s="171"/>
      <c r="AA97" s="171"/>
    </row>
    <row r="98" spans="1:27" s="155" customFormat="1" ht="20.100000000000001" customHeight="1" thickBot="1" x14ac:dyDescent="0.25">
      <c r="B98" s="183" t="s">
        <v>227</v>
      </c>
      <c r="C98" s="149"/>
      <c r="D98" s="149"/>
      <c r="E98" s="149"/>
      <c r="F98" s="149"/>
      <c r="G98" s="149"/>
      <c r="H98" s="149"/>
      <c r="I98" s="149"/>
      <c r="J98" s="149"/>
      <c r="K98" s="149"/>
      <c r="L98" s="149"/>
      <c r="M98" s="149"/>
      <c r="N98" s="149"/>
      <c r="O98" s="149"/>
      <c r="P98" s="149"/>
      <c r="Q98" s="149"/>
      <c r="R98" s="149"/>
      <c r="S98" s="149"/>
      <c r="T98" s="149"/>
      <c r="U98" s="222">
        <f>'3c-Wertsachen'!U18:X18</f>
        <v>0</v>
      </c>
      <c r="V98" s="223"/>
      <c r="W98" s="223"/>
      <c r="X98" s="224"/>
      <c r="Z98" s="171"/>
      <c r="AA98" s="171"/>
    </row>
    <row r="99" spans="1:27" s="155" customFormat="1" ht="50.1" customHeight="1" x14ac:dyDescent="0.2">
      <c r="Z99" s="171"/>
      <c r="AA99" s="171"/>
    </row>
    <row r="100" spans="1:27" s="155" customFormat="1" ht="20.100000000000001" customHeight="1" x14ac:dyDescent="0.2">
      <c r="B100" s="188" t="s">
        <v>228</v>
      </c>
      <c r="C100" s="177"/>
      <c r="D100" s="177"/>
      <c r="E100" s="177"/>
      <c r="F100" s="177"/>
      <c r="G100" s="177"/>
      <c r="H100" s="177"/>
      <c r="I100" s="177"/>
      <c r="J100" s="177"/>
      <c r="K100" s="177"/>
      <c r="L100" s="177"/>
      <c r="M100" s="177"/>
      <c r="N100" s="154"/>
      <c r="O100" s="154"/>
      <c r="P100" s="154"/>
      <c r="Q100" s="154"/>
      <c r="R100" s="154"/>
      <c r="S100" s="154"/>
      <c r="T100" s="154"/>
      <c r="U100" s="154"/>
      <c r="V100" s="154"/>
      <c r="W100" s="154"/>
      <c r="X100" s="182"/>
      <c r="Z100" s="171"/>
      <c r="AA100" s="171"/>
    </row>
    <row r="101" spans="1:27" s="155" customFormat="1" ht="20.100000000000001" customHeight="1" x14ac:dyDescent="0.2">
      <c r="B101" s="170" t="s">
        <v>236</v>
      </c>
      <c r="C101" s="149"/>
      <c r="D101" s="149"/>
      <c r="E101" s="149"/>
      <c r="F101" s="149"/>
      <c r="G101" s="149"/>
      <c r="H101" s="149"/>
      <c r="I101" s="149"/>
      <c r="J101" s="149"/>
      <c r="K101" s="149"/>
      <c r="L101" s="149"/>
      <c r="M101" s="149"/>
      <c r="N101" s="149"/>
      <c r="O101" s="149"/>
      <c r="P101" s="149"/>
      <c r="Q101" s="149"/>
      <c r="R101" s="149"/>
      <c r="S101" s="149"/>
      <c r="Z101" s="171"/>
      <c r="AA101" s="171"/>
    </row>
    <row r="102" spans="1:27" s="155" customFormat="1" ht="20.100000000000001" customHeight="1" thickBot="1" x14ac:dyDescent="0.25">
      <c r="N102" s="170" t="s">
        <v>1</v>
      </c>
      <c r="U102" s="170" t="s">
        <v>2</v>
      </c>
      <c r="Z102" s="171"/>
      <c r="AA102" s="171"/>
    </row>
    <row r="103" spans="1:27" s="143" customFormat="1" ht="20.100000000000001" customHeight="1" thickBot="1" x14ac:dyDescent="0.25">
      <c r="A103" s="155"/>
      <c r="B103" s="155" t="s">
        <v>229</v>
      </c>
      <c r="C103" s="149"/>
      <c r="D103" s="149"/>
      <c r="E103" s="149"/>
      <c r="F103" s="149"/>
      <c r="G103" s="149"/>
      <c r="H103" s="149"/>
      <c r="I103" s="149"/>
      <c r="J103" s="149"/>
      <c r="K103" s="149"/>
      <c r="L103" s="149"/>
      <c r="M103" s="149"/>
      <c r="N103" s="243">
        <f>'3d-Gebaeude'!N9:S9</f>
        <v>0</v>
      </c>
      <c r="O103" s="244"/>
      <c r="P103" s="244"/>
      <c r="Q103" s="244"/>
      <c r="R103" s="244"/>
      <c r="S103" s="245"/>
      <c r="T103" s="155"/>
      <c r="U103" s="225">
        <f>'3d-Gebaeude'!U9:X9</f>
        <v>0</v>
      </c>
      <c r="V103" s="226"/>
      <c r="W103" s="226"/>
      <c r="X103" s="227"/>
      <c r="Y103" s="155"/>
      <c r="Z103" s="171"/>
      <c r="AA103" s="171"/>
    </row>
    <row r="104" spans="1:27" s="155" customFormat="1" ht="3" customHeight="1" x14ac:dyDescent="0.2">
      <c r="B104" s="149"/>
      <c r="C104" s="149"/>
      <c r="D104" s="149"/>
      <c r="E104" s="149"/>
      <c r="F104" s="149"/>
      <c r="G104" s="149"/>
      <c r="H104" s="149"/>
      <c r="I104" s="149"/>
      <c r="J104" s="149"/>
      <c r="K104" s="149"/>
      <c r="L104" s="149"/>
      <c r="M104" s="149"/>
      <c r="N104" s="184"/>
      <c r="O104" s="184"/>
      <c r="P104" s="185"/>
      <c r="Q104" s="185"/>
      <c r="R104" s="185"/>
      <c r="S104" s="185"/>
      <c r="Z104" s="171"/>
      <c r="AA104" s="171"/>
    </row>
    <row r="105" spans="1:27" s="143" customFormat="1" ht="20.100000000000001" customHeight="1" x14ac:dyDescent="0.2">
      <c r="A105" s="155"/>
      <c r="B105" s="155" t="s">
        <v>230</v>
      </c>
      <c r="C105" s="149"/>
      <c r="D105" s="149"/>
      <c r="E105" s="149"/>
      <c r="F105" s="180">
        <f>'3d-Gebaeude'!F11</f>
        <v>0</v>
      </c>
      <c r="G105" s="157" t="s">
        <v>72</v>
      </c>
      <c r="H105" s="190" t="s">
        <v>244</v>
      </c>
      <c r="I105" s="155"/>
      <c r="J105" s="155"/>
      <c r="K105" s="149"/>
      <c r="L105" s="155"/>
      <c r="M105" s="149"/>
      <c r="N105" s="184"/>
      <c r="O105" s="184"/>
      <c r="P105" s="184"/>
      <c r="Q105" s="184"/>
      <c r="R105" s="180">
        <f>'3d-Gebaeude'!R11</f>
        <v>0</v>
      </c>
      <c r="S105" s="157" t="s">
        <v>72</v>
      </c>
      <c r="T105" s="155"/>
      <c r="U105" s="155"/>
      <c r="V105" s="155"/>
      <c r="W105" s="155"/>
      <c r="X105" s="155"/>
      <c r="Y105" s="155"/>
      <c r="Z105" s="171"/>
      <c r="AA105" s="171"/>
    </row>
    <row r="106" spans="1:27" s="155" customFormat="1" ht="3" customHeight="1" thickBot="1" x14ac:dyDescent="0.25">
      <c r="B106" s="191"/>
      <c r="C106" s="191"/>
      <c r="D106" s="191"/>
      <c r="E106" s="191"/>
      <c r="F106" s="149"/>
      <c r="G106" s="157"/>
      <c r="H106" s="191"/>
      <c r="K106" s="149"/>
      <c r="L106" s="149"/>
      <c r="M106" s="149"/>
      <c r="N106" s="184"/>
      <c r="O106" s="184"/>
      <c r="P106" s="185"/>
      <c r="Q106" s="185"/>
      <c r="R106" s="185"/>
      <c r="S106" s="185"/>
      <c r="Z106" s="171"/>
      <c r="AA106" s="171"/>
    </row>
    <row r="107" spans="1:27" s="143" customFormat="1" ht="20.100000000000001" customHeight="1" thickBot="1" x14ac:dyDescent="0.25">
      <c r="A107" s="155"/>
      <c r="B107" s="155" t="s">
        <v>231</v>
      </c>
      <c r="C107" s="149"/>
      <c r="D107" s="149"/>
      <c r="E107" s="149"/>
      <c r="F107" s="149"/>
      <c r="G107" s="149"/>
      <c r="H107" s="149"/>
      <c r="I107" s="149"/>
      <c r="J107" s="149"/>
      <c r="K107" s="149"/>
      <c r="L107" s="149"/>
      <c r="M107" s="149"/>
      <c r="N107" s="249">
        <f>'3d-Gebaeude'!N13:S13</f>
        <v>10000</v>
      </c>
      <c r="O107" s="250"/>
      <c r="P107" s="250"/>
      <c r="Q107" s="250"/>
      <c r="R107" s="250"/>
      <c r="S107" s="251"/>
      <c r="T107" s="155"/>
      <c r="U107" s="155"/>
      <c r="V107" s="155"/>
      <c r="W107" s="155"/>
      <c r="X107" s="155"/>
      <c r="Y107" s="155"/>
      <c r="Z107" s="171"/>
      <c r="AA107" s="171"/>
    </row>
    <row r="108" spans="1:27" s="155" customFormat="1" ht="3" customHeight="1" thickBot="1" x14ac:dyDescent="0.25">
      <c r="B108" s="149"/>
      <c r="C108" s="149"/>
      <c r="D108" s="149"/>
      <c r="E108" s="149"/>
      <c r="F108" s="149"/>
      <c r="G108" s="149"/>
      <c r="H108" s="149"/>
      <c r="I108" s="149"/>
      <c r="J108" s="149"/>
      <c r="K108" s="149"/>
      <c r="L108" s="149"/>
      <c r="M108" s="149"/>
      <c r="N108" s="184"/>
      <c r="O108" s="184"/>
      <c r="P108" s="185"/>
      <c r="Q108" s="185"/>
      <c r="R108" s="185"/>
      <c r="S108" s="185"/>
      <c r="Z108" s="171"/>
      <c r="AA108" s="171"/>
    </row>
    <row r="109" spans="1:27" s="143" customFormat="1" ht="20.100000000000001" customHeight="1" thickBot="1" x14ac:dyDescent="0.25">
      <c r="A109" s="155"/>
      <c r="B109" s="155" t="s">
        <v>232</v>
      </c>
      <c r="C109" s="149"/>
      <c r="D109" s="149"/>
      <c r="E109" s="149"/>
      <c r="F109" s="149"/>
      <c r="G109" s="149"/>
      <c r="H109" s="149"/>
      <c r="I109" s="149"/>
      <c r="J109" s="149"/>
      <c r="K109" s="149"/>
      <c r="L109" s="149"/>
      <c r="M109" s="149"/>
      <c r="N109" s="249">
        <f>'3d-Gebaeude'!N15:S15</f>
        <v>500000</v>
      </c>
      <c r="O109" s="250"/>
      <c r="P109" s="250"/>
      <c r="Q109" s="250"/>
      <c r="R109" s="250"/>
      <c r="S109" s="251"/>
      <c r="T109" s="155"/>
      <c r="U109" s="155"/>
      <c r="V109" s="155"/>
      <c r="W109" s="155"/>
      <c r="X109" s="155"/>
      <c r="Y109" s="155"/>
      <c r="Z109" s="171"/>
      <c r="AA109" s="171"/>
    </row>
    <row r="110" spans="1:27" s="155" customFormat="1" ht="3" customHeight="1" thickBot="1" x14ac:dyDescent="0.25">
      <c r="B110" s="149"/>
      <c r="C110" s="149"/>
      <c r="D110" s="149"/>
      <c r="E110" s="149"/>
      <c r="F110" s="149"/>
      <c r="G110" s="149"/>
      <c r="H110" s="149"/>
      <c r="I110" s="149"/>
      <c r="J110" s="149"/>
      <c r="K110" s="149"/>
      <c r="L110" s="149"/>
      <c r="M110" s="149"/>
      <c r="N110" s="184"/>
      <c r="O110" s="184"/>
      <c r="P110" s="185"/>
      <c r="Q110" s="185"/>
      <c r="R110" s="185"/>
      <c r="S110" s="185"/>
      <c r="Z110" s="171"/>
      <c r="AA110" s="171"/>
    </row>
    <row r="111" spans="1:27" s="143" customFormat="1" ht="20.100000000000001" customHeight="1" thickBot="1" x14ac:dyDescent="0.25">
      <c r="A111" s="155"/>
      <c r="B111" s="155" t="s">
        <v>38</v>
      </c>
      <c r="C111" s="149"/>
      <c r="D111" s="149"/>
      <c r="E111" s="149"/>
      <c r="F111" s="149"/>
      <c r="G111" s="149"/>
      <c r="H111" s="149"/>
      <c r="I111" s="149"/>
      <c r="J111" s="149"/>
      <c r="K111" s="149"/>
      <c r="L111" s="149"/>
      <c r="M111" s="149"/>
      <c r="N111" s="249">
        <f>'3d-Gebaeude'!N17:S17</f>
        <v>15000</v>
      </c>
      <c r="O111" s="250"/>
      <c r="P111" s="250"/>
      <c r="Q111" s="250"/>
      <c r="R111" s="250"/>
      <c r="S111" s="251"/>
      <c r="T111" s="155"/>
      <c r="U111" s="155"/>
      <c r="V111" s="155"/>
      <c r="W111" s="155"/>
      <c r="X111" s="155"/>
      <c r="Y111" s="155"/>
      <c r="Z111" s="171"/>
      <c r="AA111" s="171"/>
    </row>
    <row r="112" spans="1:27" s="155" customFormat="1" ht="3" customHeight="1" thickBot="1" x14ac:dyDescent="0.25">
      <c r="B112" s="149"/>
      <c r="C112" s="149"/>
      <c r="D112" s="149"/>
      <c r="E112" s="149"/>
      <c r="F112" s="149"/>
      <c r="G112" s="149"/>
      <c r="H112" s="149"/>
      <c r="I112" s="149"/>
      <c r="J112" s="149"/>
      <c r="K112" s="149"/>
      <c r="L112" s="149"/>
      <c r="M112" s="149"/>
      <c r="N112" s="184"/>
      <c r="O112" s="184"/>
      <c r="P112" s="185"/>
      <c r="Q112" s="185"/>
      <c r="R112" s="185"/>
      <c r="S112" s="185"/>
      <c r="Z112" s="171"/>
      <c r="AA112" s="171"/>
    </row>
    <row r="113" spans="1:27" s="143" customFormat="1" ht="20.100000000000001" customHeight="1" thickBot="1" x14ac:dyDescent="0.25">
      <c r="A113" s="155"/>
      <c r="B113" s="155" t="s">
        <v>233</v>
      </c>
      <c r="C113" s="149"/>
      <c r="D113" s="149"/>
      <c r="E113" s="149"/>
      <c r="F113" s="149"/>
      <c r="G113" s="149"/>
      <c r="H113" s="149"/>
      <c r="I113" s="149"/>
      <c r="J113" s="149"/>
      <c r="K113" s="149"/>
      <c r="L113" s="149"/>
      <c r="M113" s="149"/>
      <c r="N113" s="249">
        <f>'3d-Gebaeude'!N19:S19</f>
        <v>5000</v>
      </c>
      <c r="O113" s="250"/>
      <c r="P113" s="250"/>
      <c r="Q113" s="250"/>
      <c r="R113" s="250"/>
      <c r="S113" s="251"/>
      <c r="T113" s="155"/>
      <c r="U113" s="155"/>
      <c r="V113" s="155"/>
      <c r="W113" s="155"/>
      <c r="X113" s="155"/>
      <c r="Y113" s="155"/>
      <c r="Z113" s="171"/>
      <c r="AA113" s="171"/>
    </row>
    <row r="114" spans="1:27" s="155" customFormat="1" ht="3" customHeight="1" thickBot="1" x14ac:dyDescent="0.25">
      <c r="B114" s="149"/>
      <c r="C114" s="149"/>
      <c r="D114" s="149"/>
      <c r="E114" s="149"/>
      <c r="F114" s="149"/>
      <c r="G114" s="149"/>
      <c r="H114" s="149"/>
      <c r="I114" s="149"/>
      <c r="J114" s="149"/>
      <c r="K114" s="149"/>
      <c r="L114" s="149"/>
      <c r="M114" s="149"/>
      <c r="N114" s="184"/>
      <c r="O114" s="184"/>
      <c r="P114" s="185"/>
      <c r="Q114" s="185"/>
      <c r="R114" s="185">
        <f>'3d-Gebaeude'!N21:S21</f>
        <v>0</v>
      </c>
      <c r="S114" s="185"/>
      <c r="Z114" s="171"/>
      <c r="AA114" s="171"/>
    </row>
    <row r="115" spans="1:27" s="143" customFormat="1" ht="20.100000000000001" customHeight="1" thickBot="1" x14ac:dyDescent="0.25">
      <c r="A115" s="155"/>
      <c r="B115" s="155" t="s">
        <v>234</v>
      </c>
      <c r="C115" s="149"/>
      <c r="D115" s="149"/>
      <c r="E115" s="149"/>
      <c r="F115" s="149"/>
      <c r="G115" s="149"/>
      <c r="H115" s="149"/>
      <c r="I115" s="149"/>
      <c r="J115" s="149"/>
      <c r="K115" s="149"/>
      <c r="L115" s="149"/>
      <c r="M115" s="149"/>
      <c r="N115" s="243">
        <f>'3d-Gebaeude'!N21:S21</f>
        <v>0</v>
      </c>
      <c r="O115" s="244"/>
      <c r="P115" s="244"/>
      <c r="Q115" s="244"/>
      <c r="R115" s="244"/>
      <c r="S115" s="245"/>
      <c r="T115" s="155"/>
      <c r="U115" s="225">
        <f>'3d-Gebaeude'!U21:X21</f>
        <v>0</v>
      </c>
      <c r="V115" s="226"/>
      <c r="W115" s="226"/>
      <c r="X115" s="227"/>
      <c r="Y115" s="155"/>
      <c r="Z115" s="171"/>
      <c r="AA115" s="171"/>
    </row>
    <row r="116" spans="1:27" s="155" customFormat="1" ht="3" customHeight="1" thickBot="1" x14ac:dyDescent="0.25">
      <c r="B116" s="149"/>
      <c r="C116" s="149"/>
      <c r="D116" s="149"/>
      <c r="E116" s="149"/>
      <c r="F116" s="149"/>
      <c r="G116" s="149"/>
      <c r="H116" s="149"/>
      <c r="I116" s="149"/>
      <c r="J116" s="149"/>
      <c r="K116" s="149"/>
      <c r="L116" s="149"/>
      <c r="M116" s="149"/>
      <c r="N116" s="184"/>
      <c r="O116" s="184"/>
      <c r="P116" s="185"/>
      <c r="Q116" s="185"/>
      <c r="R116" s="185"/>
      <c r="S116" s="185"/>
      <c r="Z116" s="171"/>
      <c r="AA116" s="171"/>
    </row>
    <row r="117" spans="1:27" s="143" customFormat="1" ht="20.100000000000001" customHeight="1" thickBot="1" x14ac:dyDescent="0.25">
      <c r="A117" s="155"/>
      <c r="B117" s="155" t="s">
        <v>235</v>
      </c>
      <c r="C117" s="149"/>
      <c r="D117" s="149"/>
      <c r="E117" s="149"/>
      <c r="F117" s="149"/>
      <c r="G117" s="149"/>
      <c r="H117" s="149"/>
      <c r="I117" s="149"/>
      <c r="J117" s="149"/>
      <c r="K117" s="149"/>
      <c r="L117" s="149"/>
      <c r="M117" s="149"/>
      <c r="N117" s="243">
        <f>'3d-Gebaeude'!N23:S23</f>
        <v>0</v>
      </c>
      <c r="O117" s="244"/>
      <c r="P117" s="244"/>
      <c r="Q117" s="244"/>
      <c r="R117" s="244"/>
      <c r="S117" s="245"/>
      <c r="T117" s="155"/>
      <c r="U117" s="225">
        <f>'3d-Gebaeude'!U23:X23</f>
        <v>0</v>
      </c>
      <c r="V117" s="226"/>
      <c r="W117" s="226"/>
      <c r="X117" s="227"/>
      <c r="Y117" s="155"/>
      <c r="Z117" s="171"/>
      <c r="AA117" s="171"/>
    </row>
    <row r="118" spans="1:27" s="155" customFormat="1" ht="3" customHeight="1" thickBot="1" x14ac:dyDescent="0.25">
      <c r="B118" s="149"/>
      <c r="C118" s="149"/>
      <c r="D118" s="149"/>
      <c r="E118" s="149"/>
      <c r="F118" s="149"/>
      <c r="G118" s="149"/>
      <c r="H118" s="149"/>
      <c r="I118" s="149"/>
      <c r="J118" s="149"/>
      <c r="K118" s="149"/>
      <c r="L118" s="149"/>
      <c r="M118" s="149"/>
      <c r="N118" s="184"/>
      <c r="O118" s="184"/>
      <c r="P118" s="185"/>
      <c r="Q118" s="185"/>
      <c r="R118" s="185"/>
      <c r="S118" s="185"/>
      <c r="Z118" s="171"/>
      <c r="AA118" s="171"/>
    </row>
    <row r="119" spans="1:27" s="143" customFormat="1" ht="20.100000000000001" customHeight="1" thickBot="1" x14ac:dyDescent="0.25">
      <c r="A119" s="155"/>
      <c r="B119" s="155" t="s">
        <v>42</v>
      </c>
      <c r="C119" s="149"/>
      <c r="D119" s="149"/>
      <c r="E119" s="149"/>
      <c r="F119" s="180">
        <f>'3d-Gebaeude'!F25</f>
        <v>0</v>
      </c>
      <c r="G119" s="157" t="s">
        <v>72</v>
      </c>
      <c r="H119" s="149"/>
      <c r="I119" s="149"/>
      <c r="J119" s="149"/>
      <c r="K119" s="149"/>
      <c r="L119" s="149"/>
      <c r="M119" s="149"/>
      <c r="N119" s="249">
        <f>'3d-Gebaeude'!N25:S25</f>
        <v>0</v>
      </c>
      <c r="O119" s="250"/>
      <c r="P119" s="250"/>
      <c r="Q119" s="250"/>
      <c r="R119" s="250"/>
      <c r="S119" s="251"/>
      <c r="T119" s="155"/>
      <c r="U119" s="225">
        <f>'3d-Gebaeude'!U25:X25</f>
        <v>0</v>
      </c>
      <c r="V119" s="226"/>
      <c r="W119" s="226"/>
      <c r="X119" s="227"/>
      <c r="Y119" s="155"/>
      <c r="Z119" s="171"/>
      <c r="AA119" s="171"/>
    </row>
    <row r="120" spans="1:27" s="155" customFormat="1" ht="3" customHeight="1" thickBot="1" x14ac:dyDescent="0.25">
      <c r="B120" s="149"/>
      <c r="C120" s="149"/>
      <c r="D120" s="149"/>
      <c r="E120" s="149"/>
      <c r="F120" s="149"/>
      <c r="G120" s="149"/>
      <c r="H120" s="149"/>
      <c r="I120" s="149"/>
      <c r="J120" s="149"/>
      <c r="K120" s="149"/>
      <c r="L120" s="149"/>
      <c r="M120" s="149"/>
      <c r="N120" s="184"/>
      <c r="O120" s="184"/>
      <c r="P120" s="185"/>
      <c r="Q120" s="185"/>
      <c r="R120" s="185"/>
      <c r="S120" s="185"/>
      <c r="Z120" s="171"/>
      <c r="AA120" s="171"/>
    </row>
    <row r="121" spans="1:27" s="134" customFormat="1" ht="20.100000000000001" customHeight="1" thickBot="1" x14ac:dyDescent="0.25">
      <c r="A121" s="149"/>
      <c r="B121" s="183" t="s">
        <v>214</v>
      </c>
      <c r="C121" s="149"/>
      <c r="D121" s="149"/>
      <c r="E121" s="149"/>
      <c r="F121" s="149"/>
      <c r="G121" s="149"/>
      <c r="H121" s="149"/>
      <c r="I121" s="149"/>
      <c r="J121" s="149"/>
      <c r="K121" s="149"/>
      <c r="L121" s="149"/>
      <c r="M121" s="149"/>
      <c r="N121" s="184"/>
      <c r="O121" s="184"/>
      <c r="P121" s="184"/>
      <c r="Q121" s="184"/>
      <c r="R121" s="184"/>
      <c r="S121" s="184"/>
      <c r="T121" s="149"/>
      <c r="U121" s="222">
        <f>'3d-Gebaeude'!U27:X27</f>
        <v>0</v>
      </c>
      <c r="V121" s="223"/>
      <c r="W121" s="223"/>
      <c r="X121" s="224"/>
      <c r="Y121" s="149"/>
      <c r="Z121" s="173"/>
      <c r="AA121" s="173"/>
    </row>
    <row r="122" spans="1:27" s="155" customFormat="1" ht="50.1" customHeight="1" x14ac:dyDescent="0.2">
      <c r="Z122" s="171"/>
      <c r="AA122" s="171"/>
    </row>
    <row r="123" spans="1:27" s="143" customFormat="1" ht="24.95" customHeight="1" x14ac:dyDescent="0.2">
      <c r="A123" s="155"/>
      <c r="B123" s="188" t="s">
        <v>166</v>
      </c>
      <c r="C123" s="177"/>
      <c r="D123" s="177"/>
      <c r="E123" s="177"/>
      <c r="F123" s="177"/>
      <c r="G123" s="177"/>
      <c r="H123" s="177"/>
      <c r="I123" s="177"/>
      <c r="J123" s="177"/>
      <c r="K123" s="177"/>
      <c r="L123" s="177"/>
      <c r="M123" s="177"/>
      <c r="N123" s="154"/>
      <c r="O123" s="154"/>
      <c r="P123" s="154"/>
      <c r="Q123" s="154"/>
      <c r="R123" s="154"/>
      <c r="S123" s="154"/>
      <c r="T123" s="154"/>
      <c r="U123" s="154"/>
      <c r="V123" s="154"/>
      <c r="W123" s="154"/>
      <c r="X123" s="182"/>
      <c r="Y123" s="155"/>
      <c r="Z123" s="171"/>
      <c r="AA123" s="171"/>
    </row>
    <row r="124" spans="1:27" s="143" customFormat="1" ht="15.75" thickBot="1" x14ac:dyDescent="0.25">
      <c r="A124" s="155"/>
      <c r="B124" s="170" t="s">
        <v>225</v>
      </c>
      <c r="C124" s="149"/>
      <c r="D124" s="149"/>
      <c r="E124" s="149"/>
      <c r="F124" s="149"/>
      <c r="G124" s="149"/>
      <c r="H124" s="149"/>
      <c r="I124" s="149"/>
      <c r="J124" s="149"/>
      <c r="K124" s="149"/>
      <c r="L124" s="149"/>
      <c r="M124" s="149"/>
      <c r="N124" s="170" t="s">
        <v>1</v>
      </c>
      <c r="O124" s="149"/>
      <c r="P124" s="149"/>
      <c r="Q124" s="149"/>
      <c r="R124" s="149"/>
      <c r="S124" s="149"/>
      <c r="T124" s="155"/>
      <c r="U124" s="170" t="s">
        <v>2</v>
      </c>
      <c r="V124" s="155"/>
      <c r="W124" s="155"/>
      <c r="X124" s="155"/>
      <c r="Y124" s="155"/>
      <c r="Z124" s="171"/>
      <c r="AA124" s="171"/>
    </row>
    <row r="125" spans="1:27" s="143" customFormat="1" ht="20.100000000000001" customHeight="1" thickBot="1" x14ac:dyDescent="0.25">
      <c r="A125" s="155"/>
      <c r="B125" s="155" t="s">
        <v>239</v>
      </c>
      <c r="C125" s="149"/>
      <c r="D125" s="149"/>
      <c r="E125" s="149"/>
      <c r="F125" s="149"/>
      <c r="G125" s="149"/>
      <c r="H125" s="149"/>
      <c r="I125" s="149"/>
      <c r="J125" s="149"/>
      <c r="K125" s="149"/>
      <c r="L125" s="149"/>
      <c r="M125" s="149"/>
      <c r="N125" s="243">
        <f>'3e-Anlagen'!N7:S7</f>
        <v>0</v>
      </c>
      <c r="O125" s="244"/>
      <c r="P125" s="244"/>
      <c r="Q125" s="244"/>
      <c r="R125" s="244"/>
      <c r="S125" s="245"/>
      <c r="T125" s="155"/>
      <c r="U125" s="222">
        <f>'3e-Anlagen'!U7:X7</f>
        <v>0</v>
      </c>
      <c r="V125" s="223"/>
      <c r="W125" s="223"/>
      <c r="X125" s="224"/>
      <c r="Y125" s="155"/>
      <c r="Z125" s="171"/>
      <c r="AA125" s="171"/>
    </row>
    <row r="126" spans="1:27" s="143" customFormat="1" ht="50.1" customHeight="1" x14ac:dyDescent="0.2">
      <c r="A126" s="155"/>
      <c r="B126" s="149"/>
      <c r="C126" s="149"/>
      <c r="D126" s="149"/>
      <c r="E126" s="155"/>
      <c r="F126" s="189" t="str">
        <f>IF(AND(E125&gt;0,I125&gt;0),"Bitte nur eine Kombination wählen","")</f>
        <v/>
      </c>
      <c r="G126" s="149"/>
      <c r="H126" s="149"/>
      <c r="I126" s="149"/>
      <c r="J126" s="149"/>
      <c r="K126" s="149"/>
      <c r="L126" s="149"/>
      <c r="M126" s="149"/>
      <c r="N126" s="193" t="str">
        <f>IF(AND($N$9&gt;0,$N$9&lt;30000),"Mindestsumme beträgt CHF 30'000","")</f>
        <v/>
      </c>
      <c r="O126" s="184"/>
      <c r="P126" s="185"/>
      <c r="Q126" s="185"/>
      <c r="R126" s="185"/>
      <c r="S126" s="185"/>
      <c r="T126" s="155"/>
      <c r="U126" s="155"/>
      <c r="V126" s="155"/>
      <c r="W126" s="155"/>
      <c r="X126" s="155"/>
      <c r="Y126" s="155"/>
      <c r="Z126" s="171"/>
      <c r="AA126" s="171"/>
    </row>
    <row r="127" spans="1:27" s="143" customFormat="1" ht="20.100000000000001" customHeight="1" x14ac:dyDescent="0.2">
      <c r="A127" s="155"/>
      <c r="B127" s="188" t="s">
        <v>167</v>
      </c>
      <c r="C127" s="177"/>
      <c r="D127" s="177"/>
      <c r="E127" s="177"/>
      <c r="F127" s="177"/>
      <c r="G127" s="177"/>
      <c r="H127" s="177"/>
      <c r="I127" s="177"/>
      <c r="J127" s="177"/>
      <c r="K127" s="177"/>
      <c r="L127" s="177"/>
      <c r="M127" s="177"/>
      <c r="N127" s="194"/>
      <c r="O127" s="194"/>
      <c r="P127" s="194"/>
      <c r="Q127" s="194"/>
      <c r="R127" s="194"/>
      <c r="S127" s="194"/>
      <c r="T127" s="154"/>
      <c r="U127" s="154"/>
      <c r="V127" s="154"/>
      <c r="W127" s="154"/>
      <c r="X127" s="182"/>
      <c r="Y127" s="155"/>
      <c r="Z127" s="171"/>
      <c r="AA127" s="171"/>
    </row>
    <row r="128" spans="1:27" s="143" customFormat="1" ht="20.100000000000001" customHeight="1" thickBot="1" x14ac:dyDescent="0.25">
      <c r="A128" s="155"/>
      <c r="B128" s="170" t="s">
        <v>240</v>
      </c>
      <c r="C128" s="149"/>
      <c r="D128" s="149"/>
      <c r="E128" s="149"/>
      <c r="F128" s="149"/>
      <c r="G128" s="149"/>
      <c r="H128" s="149"/>
      <c r="I128" s="149"/>
      <c r="J128" s="149"/>
      <c r="K128" s="149"/>
      <c r="L128" s="149"/>
      <c r="M128" s="149"/>
      <c r="N128" s="170" t="s">
        <v>1</v>
      </c>
      <c r="O128" s="149"/>
      <c r="P128" s="149"/>
      <c r="Q128" s="149"/>
      <c r="R128" s="149"/>
      <c r="S128" s="149"/>
      <c r="T128" s="155"/>
      <c r="U128" s="170" t="s">
        <v>2</v>
      </c>
      <c r="V128" s="155"/>
      <c r="W128" s="155"/>
      <c r="X128" s="155"/>
      <c r="Y128" s="155"/>
      <c r="Z128" s="171"/>
      <c r="AA128" s="171"/>
    </row>
    <row r="129" spans="1:27" s="143" customFormat="1" ht="20.100000000000001" customHeight="1" thickBot="1" x14ac:dyDescent="0.25">
      <c r="A129" s="155"/>
      <c r="B129" s="155" t="s">
        <v>239</v>
      </c>
      <c r="C129" s="149"/>
      <c r="D129" s="149"/>
      <c r="E129" s="149"/>
      <c r="F129" s="149"/>
      <c r="G129" s="149"/>
      <c r="H129" s="149"/>
      <c r="I129" s="149"/>
      <c r="J129" s="149"/>
      <c r="K129" s="149"/>
      <c r="L129" s="149"/>
      <c r="M129" s="149"/>
      <c r="N129" s="243">
        <f>'3e-Anlagen'!N11:S11</f>
        <v>0</v>
      </c>
      <c r="O129" s="244"/>
      <c r="P129" s="244"/>
      <c r="Q129" s="244"/>
      <c r="R129" s="244"/>
      <c r="S129" s="245"/>
      <c r="T129" s="155"/>
      <c r="U129" s="222">
        <f>'3e-Anlagen'!U11:X11</f>
        <v>0</v>
      </c>
      <c r="V129" s="223"/>
      <c r="W129" s="223"/>
      <c r="X129" s="224"/>
      <c r="Y129" s="155"/>
      <c r="Z129" s="171"/>
      <c r="AA129" s="171"/>
    </row>
    <row r="130" spans="1:27" s="143" customFormat="1" ht="50.1" customHeight="1" x14ac:dyDescent="0.2">
      <c r="A130" s="155"/>
      <c r="B130" s="149"/>
      <c r="C130" s="149"/>
      <c r="D130" s="149"/>
      <c r="E130" s="155"/>
      <c r="F130" s="189" t="str">
        <f>IF(AND(E129&gt;0,I129&gt;0),"Bitte nur eine Kombination wählen","")</f>
        <v/>
      </c>
      <c r="G130" s="149"/>
      <c r="H130" s="149"/>
      <c r="I130" s="149"/>
      <c r="J130" s="149"/>
      <c r="K130" s="149"/>
      <c r="L130" s="149"/>
      <c r="M130" s="149"/>
      <c r="N130" s="193" t="str">
        <f>IF(AND($N$9&gt;0,$N$9&lt;30000),"Mindestsumme beträgt CHF 30'000","")</f>
        <v/>
      </c>
      <c r="O130" s="184"/>
      <c r="P130" s="185"/>
      <c r="Q130" s="185"/>
      <c r="R130" s="185"/>
      <c r="S130" s="185"/>
      <c r="T130" s="155"/>
      <c r="U130" s="155"/>
      <c r="V130" s="155"/>
      <c r="W130" s="155"/>
      <c r="X130" s="155"/>
      <c r="Y130" s="155"/>
      <c r="Z130" s="171"/>
      <c r="AA130" s="171"/>
    </row>
    <row r="131" spans="1:27" s="143" customFormat="1" ht="20.100000000000001" customHeight="1" x14ac:dyDescent="0.2">
      <c r="A131" s="155"/>
      <c r="B131" s="188" t="s">
        <v>168</v>
      </c>
      <c r="C131" s="177"/>
      <c r="D131" s="177"/>
      <c r="E131" s="177"/>
      <c r="F131" s="177"/>
      <c r="G131" s="177"/>
      <c r="H131" s="177"/>
      <c r="I131" s="177"/>
      <c r="J131" s="177"/>
      <c r="K131" s="177"/>
      <c r="L131" s="177"/>
      <c r="M131" s="177"/>
      <c r="N131" s="194"/>
      <c r="O131" s="194"/>
      <c r="P131" s="194"/>
      <c r="Q131" s="194"/>
      <c r="R131" s="194"/>
      <c r="S131" s="194"/>
      <c r="T131" s="154"/>
      <c r="U131" s="154"/>
      <c r="V131" s="154"/>
      <c r="W131" s="154"/>
      <c r="X131" s="182"/>
      <c r="Y131" s="155"/>
      <c r="Z131" s="171"/>
      <c r="AA131" s="171"/>
    </row>
    <row r="132" spans="1:27" s="143" customFormat="1" ht="20.100000000000001" customHeight="1" thickBot="1" x14ac:dyDescent="0.25">
      <c r="A132" s="155"/>
      <c r="B132" s="170" t="s">
        <v>240</v>
      </c>
      <c r="C132" s="149"/>
      <c r="D132" s="149"/>
      <c r="E132" s="149"/>
      <c r="F132" s="149"/>
      <c r="G132" s="149"/>
      <c r="H132" s="149"/>
      <c r="I132" s="149"/>
      <c r="J132" s="149"/>
      <c r="K132" s="149"/>
      <c r="L132" s="149"/>
      <c r="M132" s="149"/>
      <c r="N132" s="170" t="s">
        <v>1</v>
      </c>
      <c r="O132" s="149"/>
      <c r="P132" s="149"/>
      <c r="Q132" s="149"/>
      <c r="R132" s="149"/>
      <c r="S132" s="149"/>
      <c r="T132" s="155"/>
      <c r="U132" s="170" t="s">
        <v>2</v>
      </c>
      <c r="V132" s="155"/>
      <c r="W132" s="155"/>
      <c r="X132" s="155"/>
      <c r="Y132" s="155"/>
      <c r="Z132" s="171"/>
      <c r="AA132" s="171"/>
    </row>
    <row r="133" spans="1:27" s="143" customFormat="1" ht="20.100000000000001" customHeight="1" thickBot="1" x14ac:dyDescent="0.25">
      <c r="A133" s="155"/>
      <c r="B133" s="155" t="s">
        <v>239</v>
      </c>
      <c r="C133" s="149"/>
      <c r="D133" s="149"/>
      <c r="E133" s="149"/>
      <c r="F133" s="149"/>
      <c r="G133" s="149"/>
      <c r="H133" s="149"/>
      <c r="I133" s="149"/>
      <c r="J133" s="149"/>
      <c r="K133" s="149"/>
      <c r="L133" s="149"/>
      <c r="M133" s="149"/>
      <c r="N133" s="243">
        <f>'3e-Anlagen'!N15:S15</f>
        <v>0</v>
      </c>
      <c r="O133" s="244"/>
      <c r="P133" s="244"/>
      <c r="Q133" s="244"/>
      <c r="R133" s="244"/>
      <c r="S133" s="245"/>
      <c r="T133" s="155"/>
      <c r="U133" s="222">
        <f>'3e-Anlagen'!U15:X15</f>
        <v>0</v>
      </c>
      <c r="V133" s="223"/>
      <c r="W133" s="223"/>
      <c r="X133" s="224"/>
      <c r="Y133" s="155"/>
      <c r="Z133" s="171"/>
      <c r="AA133" s="171"/>
    </row>
    <row r="134" spans="1:27" s="143" customFormat="1" ht="20.100000000000001" customHeight="1" x14ac:dyDescent="0.2">
      <c r="A134" s="155"/>
      <c r="B134" s="155"/>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55"/>
      <c r="Z134" s="171"/>
      <c r="AA134" s="171"/>
    </row>
    <row r="135" spans="1:27" s="198" customFormat="1" ht="20.100000000000001" customHeight="1" thickBot="1" x14ac:dyDescent="0.25">
      <c r="A135" s="186"/>
      <c r="B135" s="195" t="s">
        <v>245</v>
      </c>
      <c r="C135" s="196"/>
      <c r="D135" s="196"/>
      <c r="E135" s="196"/>
      <c r="F135" s="196"/>
      <c r="G135" s="196"/>
      <c r="H135" s="196"/>
      <c r="I135" s="196"/>
      <c r="J135" s="196"/>
      <c r="K135" s="196"/>
      <c r="L135" s="196"/>
      <c r="M135" s="196"/>
      <c r="N135" s="196"/>
      <c r="O135" s="196"/>
      <c r="P135" s="196"/>
      <c r="Q135" s="196"/>
      <c r="R135" s="196"/>
      <c r="S135" s="196"/>
      <c r="T135" s="196"/>
      <c r="U135" s="246">
        <f>SUM(U76,U85,U98,U121,U125,U129,U133)</f>
        <v>0</v>
      </c>
      <c r="V135" s="247"/>
      <c r="W135" s="247"/>
      <c r="X135" s="248"/>
      <c r="Y135" s="186"/>
      <c r="Z135" s="197"/>
      <c r="AA135" s="197"/>
    </row>
    <row r="136" spans="1:27" s="198" customFormat="1" ht="20.100000000000001" customHeight="1" thickBot="1" x14ac:dyDescent="0.25">
      <c r="A136" s="186"/>
      <c r="B136" s="195" t="s">
        <v>246</v>
      </c>
      <c r="C136" s="136"/>
      <c r="D136" s="136"/>
      <c r="E136" s="136"/>
      <c r="F136" s="136"/>
      <c r="G136" s="136"/>
      <c r="H136" s="136"/>
      <c r="I136" s="136"/>
      <c r="J136" s="136"/>
      <c r="K136" s="136"/>
      <c r="L136" s="136"/>
      <c r="M136" s="136"/>
      <c r="N136" s="136"/>
      <c r="O136" s="136"/>
      <c r="P136" s="136"/>
      <c r="Q136" s="136"/>
      <c r="R136" s="136"/>
      <c r="S136" s="136"/>
      <c r="T136" s="136"/>
      <c r="U136" s="240">
        <f>ROUND($U$135*5%*20,0)/20</f>
        <v>0</v>
      </c>
      <c r="V136" s="241"/>
      <c r="W136" s="241"/>
      <c r="X136" s="242"/>
      <c r="Y136" s="186"/>
      <c r="Z136" s="197"/>
      <c r="AA136" s="197"/>
    </row>
    <row r="137" spans="1:27" s="143" customFormat="1" ht="24.95" customHeight="1" thickBot="1" x14ac:dyDescent="0.25">
      <c r="A137" s="155"/>
      <c r="B137" s="199" t="s">
        <v>247</v>
      </c>
      <c r="C137" s="200"/>
      <c r="D137" s="200"/>
      <c r="E137" s="200"/>
      <c r="F137" s="200"/>
      <c r="G137" s="200"/>
      <c r="H137" s="200"/>
      <c r="I137" s="200"/>
      <c r="J137" s="200"/>
      <c r="K137" s="200"/>
      <c r="L137" s="200"/>
      <c r="M137" s="200"/>
      <c r="N137" s="200"/>
      <c r="O137" s="200"/>
      <c r="P137" s="200"/>
      <c r="Q137" s="200"/>
      <c r="R137" s="200"/>
      <c r="S137" s="200"/>
      <c r="T137" s="200"/>
      <c r="U137" s="222">
        <f>SUM(U135:X136)</f>
        <v>0</v>
      </c>
      <c r="V137" s="223"/>
      <c r="W137" s="223"/>
      <c r="X137" s="224"/>
      <c r="Y137" s="155"/>
      <c r="Z137" s="171"/>
      <c r="AA137" s="171"/>
    </row>
    <row r="138" spans="1:27" s="155" customFormat="1" ht="50.1" customHeight="1" x14ac:dyDescent="0.2">
      <c r="Z138" s="171"/>
      <c r="AA138" s="171"/>
    </row>
    <row r="139" spans="1:27" s="155" customFormat="1" ht="24.95" customHeight="1" x14ac:dyDescent="0.2">
      <c r="B139" s="153" t="s">
        <v>170</v>
      </c>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Z139" s="171"/>
      <c r="AA139" s="171"/>
    </row>
    <row r="140" spans="1:27" s="155" customFormat="1" ht="5.0999999999999996" customHeight="1" x14ac:dyDescent="0.2">
      <c r="B140" s="153"/>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Z140" s="171"/>
      <c r="AA140" s="171"/>
    </row>
    <row r="141" spans="1:27" s="155" customFormat="1" ht="20.100000000000001" customHeight="1" x14ac:dyDescent="0.2">
      <c r="B141" s="161">
        <v>1</v>
      </c>
      <c r="C141" s="155" t="s">
        <v>174</v>
      </c>
      <c r="T141" s="180"/>
      <c r="U141" s="157" t="s">
        <v>72</v>
      </c>
      <c r="W141" s="180"/>
      <c r="X141" s="157" t="s">
        <v>5</v>
      </c>
      <c r="Z141" s="171"/>
      <c r="AA141" s="171"/>
    </row>
    <row r="142" spans="1:27" s="155" customFormat="1" ht="20.100000000000001" customHeight="1" x14ac:dyDescent="0.2">
      <c r="B142" s="162"/>
      <c r="C142" s="162" t="s">
        <v>171</v>
      </c>
      <c r="Z142" s="171"/>
      <c r="AA142" s="171"/>
    </row>
    <row r="143" spans="1:27" s="155" customFormat="1" ht="20.100000000000001" customHeight="1" x14ac:dyDescent="0.2">
      <c r="C143" s="163" t="s">
        <v>80</v>
      </c>
      <c r="K143" s="256">
        <f>'4a-Fragen'!K9:N9</f>
        <v>0</v>
      </c>
      <c r="L143" s="257"/>
      <c r="M143" s="257"/>
      <c r="N143" s="258"/>
      <c r="Z143" s="171"/>
      <c r="AA143" s="171"/>
    </row>
    <row r="144" spans="1:27" s="155" customFormat="1" ht="3" customHeight="1" x14ac:dyDescent="0.2">
      <c r="Z144" s="171"/>
      <c r="AA144" s="171"/>
    </row>
    <row r="145" spans="2:27" s="155" customFormat="1" ht="20.100000000000001" customHeight="1" x14ac:dyDescent="0.2">
      <c r="C145" s="163" t="s">
        <v>81</v>
      </c>
      <c r="K145" s="253">
        <f>'4a-Fragen'!K11:X11</f>
        <v>0</v>
      </c>
      <c r="L145" s="254"/>
      <c r="M145" s="254"/>
      <c r="N145" s="254"/>
      <c r="O145" s="254"/>
      <c r="P145" s="254"/>
      <c r="Q145" s="254"/>
      <c r="R145" s="254"/>
      <c r="S145" s="254"/>
      <c r="T145" s="254"/>
      <c r="U145" s="254"/>
      <c r="V145" s="254"/>
      <c r="W145" s="254"/>
      <c r="X145" s="255"/>
      <c r="Z145" s="171"/>
      <c r="AA145" s="171"/>
    </row>
    <row r="146" spans="2:27" s="155" customFormat="1" ht="3" customHeight="1" x14ac:dyDescent="0.2">
      <c r="Z146" s="171"/>
      <c r="AA146" s="171"/>
    </row>
    <row r="147" spans="2:27" s="155" customFormat="1" ht="20.100000000000001" customHeight="1" x14ac:dyDescent="0.2">
      <c r="C147" s="163" t="s">
        <v>172</v>
      </c>
      <c r="K147" s="180">
        <f>'4a-Fragen'!K13</f>
        <v>0</v>
      </c>
      <c r="L147" s="157" t="s">
        <v>72</v>
      </c>
      <c r="N147" s="180">
        <f>'4a-Fragen'!N13</f>
        <v>0</v>
      </c>
      <c r="O147" s="157" t="s">
        <v>5</v>
      </c>
      <c r="Z147" s="171"/>
      <c r="AA147" s="171"/>
    </row>
    <row r="148" spans="2:27" s="155" customFormat="1" ht="3" customHeight="1" x14ac:dyDescent="0.2">
      <c r="Z148" s="171"/>
      <c r="AA148" s="171"/>
    </row>
    <row r="149" spans="2:27" s="155" customFormat="1" ht="20.100000000000001" customHeight="1" x14ac:dyDescent="0.2">
      <c r="C149" s="163" t="s">
        <v>173</v>
      </c>
      <c r="K149" s="256">
        <f>'4a-Fragen'!K15:N15</f>
        <v>0</v>
      </c>
      <c r="L149" s="257"/>
      <c r="M149" s="257"/>
      <c r="N149" s="258"/>
      <c r="Z149" s="171"/>
      <c r="AA149" s="171"/>
    </row>
    <row r="150" spans="2:27" s="155" customFormat="1" ht="3" customHeight="1" x14ac:dyDescent="0.2">
      <c r="Z150" s="171"/>
      <c r="AA150" s="171"/>
    </row>
    <row r="151" spans="2:27" s="155" customFormat="1" ht="20.100000000000001" customHeight="1" x14ac:dyDescent="0.2">
      <c r="C151" s="163" t="s">
        <v>83</v>
      </c>
      <c r="K151" s="268">
        <f>'4a-Fragen'!K17</f>
        <v>0</v>
      </c>
      <c r="L151" s="268"/>
      <c r="M151" s="268"/>
      <c r="N151" s="268"/>
      <c r="O151" s="268"/>
      <c r="P151" s="268"/>
      <c r="Q151" s="268"/>
      <c r="R151" s="268"/>
      <c r="S151" s="268"/>
      <c r="T151" s="268"/>
      <c r="U151" s="268"/>
      <c r="V151" s="268"/>
      <c r="W151" s="268"/>
      <c r="X151" s="268"/>
      <c r="Z151" s="171"/>
      <c r="AA151" s="171"/>
    </row>
    <row r="152" spans="2:27" s="155" customFormat="1" ht="20.100000000000001" customHeight="1" x14ac:dyDescent="0.2">
      <c r="B152" s="163"/>
      <c r="K152" s="269"/>
      <c r="L152" s="269"/>
      <c r="M152" s="269"/>
      <c r="N152" s="269"/>
      <c r="O152" s="269"/>
      <c r="P152" s="269"/>
      <c r="Q152" s="269"/>
      <c r="R152" s="269"/>
      <c r="S152" s="269"/>
      <c r="T152" s="269"/>
      <c r="U152" s="269"/>
      <c r="V152" s="269"/>
      <c r="W152" s="269"/>
      <c r="X152" s="269"/>
      <c r="Z152" s="171"/>
      <c r="AA152" s="171"/>
    </row>
    <row r="153" spans="2:27" s="155" customFormat="1" ht="9.9499999999999993" customHeight="1" x14ac:dyDescent="0.2">
      <c r="B153" s="163"/>
      <c r="K153" s="175"/>
      <c r="L153" s="175"/>
      <c r="M153" s="175"/>
      <c r="N153" s="175"/>
      <c r="O153" s="175"/>
      <c r="P153" s="175"/>
      <c r="Q153" s="175"/>
      <c r="R153" s="175"/>
      <c r="S153" s="175"/>
      <c r="T153" s="175"/>
      <c r="U153" s="175"/>
      <c r="V153" s="175"/>
      <c r="W153" s="175"/>
      <c r="X153" s="175"/>
      <c r="Z153" s="171"/>
      <c r="AA153" s="171"/>
    </row>
    <row r="154" spans="2:27" s="155" customFormat="1" ht="9.9499999999999993" customHeight="1" x14ac:dyDescent="0.2">
      <c r="Z154" s="171"/>
      <c r="AA154" s="171"/>
    </row>
    <row r="155" spans="2:27" s="155" customFormat="1" ht="20.100000000000001" customHeight="1" x14ac:dyDescent="0.2">
      <c r="B155" s="161">
        <v>2</v>
      </c>
      <c r="C155" s="270" t="s">
        <v>175</v>
      </c>
      <c r="D155" s="270"/>
      <c r="E155" s="270"/>
      <c r="F155" s="270"/>
      <c r="G155" s="270"/>
      <c r="H155" s="270"/>
      <c r="I155" s="270"/>
      <c r="J155" s="270"/>
      <c r="K155" s="270"/>
      <c r="L155" s="270"/>
      <c r="M155" s="270"/>
      <c r="N155" s="270"/>
      <c r="O155" s="270"/>
      <c r="P155" s="270"/>
      <c r="Q155" s="270"/>
      <c r="R155" s="270"/>
      <c r="T155" s="180">
        <f>'4b-Fragen'!T7</f>
        <v>0</v>
      </c>
      <c r="U155" s="157" t="s">
        <v>72</v>
      </c>
      <c r="W155" s="180">
        <f>'4b-Fragen'!W7</f>
        <v>0</v>
      </c>
      <c r="X155" s="157" t="s">
        <v>5</v>
      </c>
      <c r="Z155" s="171"/>
      <c r="AA155" s="171"/>
    </row>
    <row r="156" spans="2:27" s="155" customFormat="1" ht="15" x14ac:dyDescent="0.2">
      <c r="B156" s="162"/>
      <c r="C156" s="270"/>
      <c r="D156" s="270"/>
      <c r="E156" s="270"/>
      <c r="F156" s="270"/>
      <c r="G156" s="270"/>
      <c r="H156" s="270"/>
      <c r="I156" s="270"/>
      <c r="J156" s="270"/>
      <c r="K156" s="270"/>
      <c r="L156" s="270"/>
      <c r="M156" s="270"/>
      <c r="N156" s="270"/>
      <c r="O156" s="270"/>
      <c r="P156" s="270"/>
      <c r="Q156" s="270"/>
      <c r="R156" s="270"/>
      <c r="Z156" s="171"/>
      <c r="AA156" s="171"/>
    </row>
    <row r="157" spans="2:27" s="155" customFormat="1" ht="15" x14ac:dyDescent="0.2">
      <c r="B157" s="162"/>
      <c r="C157" s="270"/>
      <c r="D157" s="270"/>
      <c r="E157" s="270"/>
      <c r="F157" s="270"/>
      <c r="G157" s="270"/>
      <c r="H157" s="270"/>
      <c r="I157" s="270"/>
      <c r="J157" s="270"/>
      <c r="K157" s="270"/>
      <c r="L157" s="270"/>
      <c r="M157" s="270"/>
      <c r="N157" s="270"/>
      <c r="O157" s="270"/>
      <c r="P157" s="270"/>
      <c r="Q157" s="270"/>
      <c r="R157" s="270"/>
      <c r="Z157" s="171"/>
      <c r="AA157" s="171"/>
    </row>
    <row r="158" spans="2:27" s="155" customFormat="1" ht="20.100000000000001" customHeight="1" x14ac:dyDescent="0.2">
      <c r="B158" s="162"/>
      <c r="C158" s="162" t="s">
        <v>171</v>
      </c>
      <c r="Z158" s="171"/>
      <c r="AA158" s="171"/>
    </row>
    <row r="159" spans="2:27" s="155" customFormat="1" ht="20.100000000000001" customHeight="1" x14ac:dyDescent="0.2">
      <c r="C159" s="163" t="s">
        <v>80</v>
      </c>
      <c r="K159" s="256">
        <f>'4b-Fragen'!K11:N11</f>
        <v>0</v>
      </c>
      <c r="L159" s="257"/>
      <c r="M159" s="257"/>
      <c r="N159" s="258"/>
      <c r="Z159" s="171"/>
      <c r="AA159" s="171"/>
    </row>
    <row r="160" spans="2:27" s="155" customFormat="1" ht="3" customHeight="1" x14ac:dyDescent="0.2">
      <c r="Z160" s="171"/>
      <c r="AA160" s="171"/>
    </row>
    <row r="161" spans="2:27" s="155" customFormat="1" ht="20.100000000000001" customHeight="1" x14ac:dyDescent="0.2">
      <c r="C161" s="163" t="s">
        <v>81</v>
      </c>
      <c r="K161" s="253">
        <f>'4b-Fragen'!K13:X13</f>
        <v>0</v>
      </c>
      <c r="L161" s="254"/>
      <c r="M161" s="254"/>
      <c r="N161" s="254"/>
      <c r="O161" s="254"/>
      <c r="P161" s="254"/>
      <c r="Q161" s="254"/>
      <c r="R161" s="254"/>
      <c r="S161" s="254"/>
      <c r="T161" s="254"/>
      <c r="U161" s="254"/>
      <c r="V161" s="254"/>
      <c r="W161" s="254"/>
      <c r="X161" s="255"/>
      <c r="Z161" s="171"/>
      <c r="AA161" s="171"/>
    </row>
    <row r="162" spans="2:27" s="155" customFormat="1" ht="3" customHeight="1" x14ac:dyDescent="0.2">
      <c r="Z162" s="171"/>
      <c r="AA162" s="171"/>
    </row>
    <row r="163" spans="2:27" s="155" customFormat="1" ht="24.95" customHeight="1" x14ac:dyDescent="0.2">
      <c r="C163" s="163" t="s">
        <v>83</v>
      </c>
      <c r="K163" s="271">
        <f>'4b-Fragen'!K15</f>
        <v>0</v>
      </c>
      <c r="L163" s="271"/>
      <c r="M163" s="271"/>
      <c r="N163" s="271"/>
      <c r="O163" s="271"/>
      <c r="P163" s="271"/>
      <c r="Q163" s="271"/>
      <c r="R163" s="271"/>
      <c r="S163" s="271"/>
      <c r="T163" s="271"/>
      <c r="U163" s="271"/>
      <c r="V163" s="271"/>
      <c r="W163" s="271"/>
      <c r="X163" s="271"/>
      <c r="Z163" s="171"/>
      <c r="AA163" s="171"/>
    </row>
    <row r="164" spans="2:27" s="155" customFormat="1" ht="24.95" customHeight="1" x14ac:dyDescent="0.2">
      <c r="B164" s="163"/>
      <c r="K164" s="272"/>
      <c r="L164" s="272"/>
      <c r="M164" s="272"/>
      <c r="N164" s="272"/>
      <c r="O164" s="272"/>
      <c r="P164" s="272"/>
      <c r="Q164" s="272"/>
      <c r="R164" s="272"/>
      <c r="S164" s="272"/>
      <c r="T164" s="272"/>
      <c r="U164" s="272"/>
      <c r="V164" s="272"/>
      <c r="W164" s="272"/>
      <c r="X164" s="272"/>
      <c r="Z164" s="171"/>
      <c r="AA164" s="171"/>
    </row>
    <row r="165" spans="2:27" s="155" customFormat="1" ht="50.1" customHeight="1" x14ac:dyDescent="0.2">
      <c r="Z165" s="171"/>
      <c r="AA165" s="171"/>
    </row>
    <row r="166" spans="2:27" s="155" customFormat="1" ht="20.100000000000001" customHeight="1" x14ac:dyDescent="0.2">
      <c r="B166" s="161">
        <v>3</v>
      </c>
      <c r="C166" s="154" t="s">
        <v>176</v>
      </c>
      <c r="D166" s="164"/>
      <c r="E166" s="164"/>
      <c r="F166" s="164"/>
      <c r="G166" s="164"/>
      <c r="H166" s="164"/>
      <c r="I166" s="164"/>
      <c r="J166" s="164"/>
      <c r="K166" s="164"/>
      <c r="L166" s="164"/>
      <c r="M166" s="164"/>
      <c r="N166" s="164"/>
      <c r="O166" s="164"/>
      <c r="P166" s="164"/>
      <c r="Q166" s="164"/>
      <c r="R166" s="164"/>
      <c r="T166" s="180">
        <f>'4c-Fragen'!T7</f>
        <v>0</v>
      </c>
      <c r="U166" s="157" t="s">
        <v>72</v>
      </c>
      <c r="W166" s="180">
        <f>'4c-Fragen'!W7</f>
        <v>0</v>
      </c>
      <c r="X166" s="157" t="s">
        <v>5</v>
      </c>
      <c r="Z166" s="171"/>
      <c r="AA166" s="171"/>
    </row>
    <row r="167" spans="2:27" s="155" customFormat="1" ht="20.100000000000001" customHeight="1" x14ac:dyDescent="0.2">
      <c r="B167" s="162"/>
      <c r="C167" s="162" t="s">
        <v>171</v>
      </c>
      <c r="Z167" s="171"/>
      <c r="AA167" s="171"/>
    </row>
    <row r="168" spans="2:27" s="155" customFormat="1" ht="20.100000000000001" customHeight="1" x14ac:dyDescent="0.2">
      <c r="C168" s="163" t="s">
        <v>80</v>
      </c>
      <c r="K168" s="256">
        <f>'4c-Fragen'!K9:N9</f>
        <v>0</v>
      </c>
      <c r="L168" s="257"/>
      <c r="M168" s="257"/>
      <c r="N168" s="258"/>
      <c r="Z168" s="171"/>
      <c r="AA168" s="171"/>
    </row>
    <row r="169" spans="2:27" s="155" customFormat="1" ht="3" customHeight="1" x14ac:dyDescent="0.2">
      <c r="Z169" s="171"/>
      <c r="AA169" s="171"/>
    </row>
    <row r="170" spans="2:27" s="155" customFormat="1" ht="20.100000000000001" customHeight="1" x14ac:dyDescent="0.2">
      <c r="C170" s="163" t="s">
        <v>87</v>
      </c>
      <c r="K170" s="253">
        <f>'4c-Fragen'!K11:X11</f>
        <v>0</v>
      </c>
      <c r="L170" s="254"/>
      <c r="M170" s="254"/>
      <c r="N170" s="254"/>
      <c r="O170" s="254"/>
      <c r="P170" s="254"/>
      <c r="Q170" s="254"/>
      <c r="R170" s="254"/>
      <c r="S170" s="254"/>
      <c r="T170" s="254"/>
      <c r="U170" s="254"/>
      <c r="V170" s="254"/>
      <c r="W170" s="254"/>
      <c r="X170" s="255"/>
      <c r="Z170" s="171"/>
      <c r="AA170" s="171"/>
    </row>
    <row r="171" spans="2:27" s="155" customFormat="1" ht="3" customHeight="1" x14ac:dyDescent="0.2">
      <c r="Z171" s="171"/>
      <c r="AA171" s="171"/>
    </row>
    <row r="172" spans="2:27" s="155" customFormat="1" ht="20.100000000000001" customHeight="1" x14ac:dyDescent="0.2">
      <c r="C172" s="163" t="s">
        <v>88</v>
      </c>
      <c r="K172" s="253">
        <f>'4c-Fragen'!K13:X13</f>
        <v>0</v>
      </c>
      <c r="L172" s="254"/>
      <c r="M172" s="254"/>
      <c r="N172" s="254"/>
      <c r="O172" s="254"/>
      <c r="P172" s="254"/>
      <c r="Q172" s="254"/>
      <c r="R172" s="254"/>
      <c r="S172" s="254"/>
      <c r="T172" s="254"/>
      <c r="U172" s="254"/>
      <c r="V172" s="254"/>
      <c r="W172" s="254"/>
      <c r="X172" s="255"/>
      <c r="Z172" s="171"/>
      <c r="AA172" s="171"/>
    </row>
    <row r="173" spans="2:27" s="155" customFormat="1" ht="5.0999999999999996" customHeight="1" x14ac:dyDescent="0.2">
      <c r="Z173" s="171"/>
      <c r="AA173" s="171"/>
    </row>
    <row r="174" spans="2:27" s="155" customFormat="1" ht="50.1" customHeight="1" x14ac:dyDescent="0.2">
      <c r="Z174" s="171"/>
      <c r="AA174" s="171"/>
    </row>
    <row r="175" spans="2:27" s="155" customFormat="1" ht="24.95" customHeight="1" x14ac:dyDescent="0.2">
      <c r="B175" s="153" t="s">
        <v>177</v>
      </c>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Z175" s="171"/>
      <c r="AA175" s="171"/>
    </row>
    <row r="176" spans="2:27" s="155" customFormat="1" ht="5.0999999999999996" customHeight="1" x14ac:dyDescent="0.2">
      <c r="B176" s="153"/>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Z176" s="171"/>
      <c r="AA176" s="171"/>
    </row>
    <row r="177" spans="2:27" s="155" customFormat="1" ht="24.95" customHeight="1" x14ac:dyDescent="0.2">
      <c r="B177" s="273">
        <f>'4c-Fragen'!B18</f>
        <v>0</v>
      </c>
      <c r="C177" s="274"/>
      <c r="D177" s="274"/>
      <c r="E177" s="274"/>
      <c r="F177" s="274"/>
      <c r="G177" s="274"/>
      <c r="H177" s="274"/>
      <c r="I177" s="274"/>
      <c r="J177" s="274"/>
      <c r="K177" s="274"/>
      <c r="L177" s="274"/>
      <c r="M177" s="274"/>
      <c r="N177" s="274"/>
      <c r="O177" s="274"/>
      <c r="P177" s="274"/>
      <c r="Q177" s="274"/>
      <c r="R177" s="274"/>
      <c r="S177" s="274"/>
      <c r="T177" s="274"/>
      <c r="U177" s="274"/>
      <c r="V177" s="274"/>
      <c r="W177" s="274"/>
      <c r="X177" s="275"/>
      <c r="Z177" s="171"/>
      <c r="AA177" s="171"/>
    </row>
    <row r="178" spans="2:27" s="155" customFormat="1" ht="24.95" customHeight="1" x14ac:dyDescent="0.2">
      <c r="B178" s="276"/>
      <c r="C178" s="277"/>
      <c r="D178" s="277"/>
      <c r="E178" s="277"/>
      <c r="F178" s="277"/>
      <c r="G178" s="277"/>
      <c r="H178" s="277"/>
      <c r="I178" s="277"/>
      <c r="J178" s="277"/>
      <c r="K178" s="277"/>
      <c r="L178" s="277"/>
      <c r="M178" s="277"/>
      <c r="N178" s="277"/>
      <c r="O178" s="277"/>
      <c r="P178" s="277"/>
      <c r="Q178" s="277"/>
      <c r="R178" s="277"/>
      <c r="S178" s="277"/>
      <c r="T178" s="277"/>
      <c r="U178" s="277"/>
      <c r="V178" s="277"/>
      <c r="W178" s="277"/>
      <c r="X178" s="278"/>
      <c r="Z178" s="171"/>
      <c r="AA178" s="171"/>
    </row>
    <row r="179" spans="2:27" s="155" customFormat="1" ht="50.1" customHeight="1" x14ac:dyDescent="0.2">
      <c r="Z179" s="171"/>
      <c r="AA179" s="171"/>
    </row>
    <row r="180" spans="2:27" s="155" customFormat="1" ht="24.95" customHeight="1" x14ac:dyDescent="0.2">
      <c r="B180" s="153" t="s">
        <v>178</v>
      </c>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Z180" s="171"/>
      <c r="AA180" s="171"/>
    </row>
    <row r="181" spans="2:27" s="155" customFormat="1" ht="5.0999999999999996" customHeight="1" x14ac:dyDescent="0.2">
      <c r="B181" s="153"/>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Z181" s="171"/>
      <c r="AA181" s="171"/>
    </row>
    <row r="182" spans="2:27" s="155" customFormat="1" ht="24.95" customHeight="1" x14ac:dyDescent="0.2">
      <c r="B182" s="259" t="s">
        <v>179</v>
      </c>
      <c r="C182" s="260"/>
      <c r="D182" s="260"/>
      <c r="E182" s="260"/>
      <c r="F182" s="260"/>
      <c r="G182" s="260"/>
      <c r="H182" s="260"/>
      <c r="I182" s="260"/>
      <c r="J182" s="260"/>
      <c r="K182" s="260"/>
      <c r="L182" s="260"/>
      <c r="M182" s="260"/>
      <c r="N182" s="260"/>
      <c r="O182" s="260"/>
      <c r="P182" s="260"/>
      <c r="Q182" s="260"/>
      <c r="R182" s="261"/>
      <c r="Z182" s="171"/>
      <c r="AA182" s="171"/>
    </row>
    <row r="183" spans="2:27" s="155" customFormat="1" ht="24.95" customHeight="1" x14ac:dyDescent="0.2">
      <c r="B183" s="262"/>
      <c r="C183" s="263"/>
      <c r="D183" s="263"/>
      <c r="E183" s="263"/>
      <c r="F183" s="263"/>
      <c r="G183" s="263"/>
      <c r="H183" s="263"/>
      <c r="I183" s="263"/>
      <c r="J183" s="263"/>
      <c r="K183" s="263"/>
      <c r="L183" s="263"/>
      <c r="M183" s="263"/>
      <c r="N183" s="263"/>
      <c r="O183" s="263"/>
      <c r="P183" s="263"/>
      <c r="Q183" s="263"/>
      <c r="R183" s="264"/>
      <c r="Z183" s="171"/>
      <c r="AA183" s="171"/>
    </row>
    <row r="184" spans="2:27" s="155" customFormat="1" ht="24.95" customHeight="1" x14ac:dyDescent="0.2">
      <c r="B184" s="265"/>
      <c r="C184" s="266"/>
      <c r="D184" s="266"/>
      <c r="E184" s="266"/>
      <c r="F184" s="266"/>
      <c r="G184" s="266"/>
      <c r="H184" s="266"/>
      <c r="I184" s="266"/>
      <c r="J184" s="266"/>
      <c r="K184" s="266"/>
      <c r="L184" s="266"/>
      <c r="M184" s="266"/>
      <c r="N184" s="266"/>
      <c r="O184" s="266"/>
      <c r="P184" s="266"/>
      <c r="Q184" s="266"/>
      <c r="R184" s="267"/>
      <c r="Z184" s="171"/>
      <c r="AA184" s="171"/>
    </row>
    <row r="185" spans="2:27" s="155" customFormat="1" ht="9.9499999999999993" customHeight="1" x14ac:dyDescent="0.2">
      <c r="Z185" s="171"/>
      <c r="AA185" s="171"/>
    </row>
    <row r="186" spans="2:27" s="155" customFormat="1" ht="24.95" customHeight="1" x14ac:dyDescent="0.2">
      <c r="B186" s="153" t="s">
        <v>180</v>
      </c>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Z186" s="171"/>
      <c r="AA186" s="171"/>
    </row>
    <row r="187" spans="2:27" s="155" customFormat="1" ht="5.0999999999999996" customHeight="1" x14ac:dyDescent="0.2">
      <c r="B187" s="153"/>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Z187" s="171"/>
      <c r="AA187" s="171"/>
    </row>
    <row r="188" spans="2:27" s="155" customFormat="1" ht="24.95" customHeight="1" x14ac:dyDescent="0.2">
      <c r="B188" s="285" t="s">
        <v>181</v>
      </c>
      <c r="C188" s="286"/>
      <c r="D188" s="286"/>
      <c r="E188" s="286"/>
      <c r="F188" s="286"/>
      <c r="G188" s="286"/>
      <c r="H188" s="286"/>
      <c r="I188" s="286"/>
      <c r="J188" s="286"/>
      <c r="K188" s="286"/>
      <c r="L188" s="286"/>
      <c r="M188" s="286"/>
      <c r="N188" s="286"/>
      <c r="O188" s="286"/>
      <c r="P188" s="286"/>
      <c r="Q188" s="286"/>
      <c r="R188" s="287"/>
      <c r="Z188" s="171"/>
      <c r="AA188" s="171"/>
    </row>
    <row r="189" spans="2:27" s="155" customFormat="1" ht="24.95" customHeight="1" x14ac:dyDescent="0.2">
      <c r="B189" s="288"/>
      <c r="C189" s="289"/>
      <c r="D189" s="289"/>
      <c r="E189" s="289"/>
      <c r="F189" s="289"/>
      <c r="G189" s="289"/>
      <c r="H189" s="289"/>
      <c r="I189" s="289"/>
      <c r="J189" s="289"/>
      <c r="K189" s="289"/>
      <c r="L189" s="289"/>
      <c r="M189" s="289"/>
      <c r="N189" s="289"/>
      <c r="O189" s="289"/>
      <c r="P189" s="289"/>
      <c r="Q189" s="289"/>
      <c r="R189" s="290"/>
      <c r="Z189" s="171"/>
      <c r="AA189" s="171"/>
    </row>
    <row r="190" spans="2:27" s="155" customFormat="1" ht="9.9499999999999993" customHeight="1" x14ac:dyDescent="0.2">
      <c r="Z190" s="171"/>
      <c r="AA190" s="171"/>
    </row>
    <row r="191" spans="2:27" s="155" customFormat="1" ht="24.95" customHeight="1" x14ac:dyDescent="0.2">
      <c r="B191" s="153" t="s">
        <v>253</v>
      </c>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Z191" s="171"/>
      <c r="AA191" s="171"/>
    </row>
    <row r="192" spans="2:27" s="155" customFormat="1" ht="5.0999999999999996" customHeight="1" x14ac:dyDescent="0.2">
      <c r="B192" s="153"/>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Z192" s="171"/>
      <c r="AA192" s="171"/>
    </row>
    <row r="193" spans="2:27" s="155" customFormat="1" ht="24.95" customHeight="1" x14ac:dyDescent="0.2">
      <c r="B193" s="295" t="s">
        <v>182</v>
      </c>
      <c r="C193" s="295"/>
      <c r="D193" s="295"/>
      <c r="E193" s="295"/>
      <c r="F193" s="295"/>
      <c r="G193" s="295"/>
      <c r="H193" s="295"/>
      <c r="I193" s="295"/>
      <c r="J193" s="295"/>
      <c r="K193" s="295"/>
      <c r="L193" s="295"/>
      <c r="M193" s="295"/>
      <c r="N193" s="295"/>
      <c r="O193" s="295"/>
      <c r="P193" s="295"/>
      <c r="Q193" s="295"/>
      <c r="R193" s="295"/>
      <c r="S193" s="295"/>
      <c r="T193" s="295"/>
      <c r="U193" s="295"/>
      <c r="V193" s="295"/>
      <c r="W193" s="295"/>
      <c r="X193" s="295"/>
      <c r="Z193" s="171"/>
      <c r="AA193" s="171"/>
    </row>
    <row r="194" spans="2:27" s="155" customFormat="1" ht="24.95" customHeight="1" x14ac:dyDescent="0.2">
      <c r="B194" s="295"/>
      <c r="C194" s="295"/>
      <c r="D194" s="295"/>
      <c r="E194" s="295"/>
      <c r="F194" s="295"/>
      <c r="G194" s="295"/>
      <c r="H194" s="295"/>
      <c r="I194" s="295"/>
      <c r="J194" s="295"/>
      <c r="K194" s="295"/>
      <c r="L194" s="295"/>
      <c r="M194" s="295"/>
      <c r="N194" s="295"/>
      <c r="O194" s="295"/>
      <c r="P194" s="295"/>
      <c r="Q194" s="295"/>
      <c r="R194" s="295"/>
      <c r="S194" s="295"/>
      <c r="T194" s="295"/>
      <c r="U194" s="295"/>
      <c r="V194" s="295"/>
      <c r="W194" s="295"/>
      <c r="X194" s="295"/>
      <c r="Z194" s="171"/>
      <c r="AA194" s="171"/>
    </row>
    <row r="195" spans="2:27" s="155" customFormat="1" ht="24.95" customHeight="1" x14ac:dyDescent="0.2">
      <c r="B195" s="295"/>
      <c r="C195" s="295"/>
      <c r="D195" s="295"/>
      <c r="E195" s="295"/>
      <c r="F195" s="295"/>
      <c r="G195" s="295"/>
      <c r="H195" s="295"/>
      <c r="I195" s="295"/>
      <c r="J195" s="295"/>
      <c r="K195" s="295"/>
      <c r="L195" s="295"/>
      <c r="M195" s="295"/>
      <c r="N195" s="295"/>
      <c r="O195" s="295"/>
      <c r="P195" s="295"/>
      <c r="Q195" s="295"/>
      <c r="R195" s="295"/>
      <c r="S195" s="295"/>
      <c r="T195" s="295"/>
      <c r="U195" s="295"/>
      <c r="V195" s="295"/>
      <c r="W195" s="295"/>
      <c r="X195" s="295"/>
      <c r="Z195" s="171"/>
      <c r="AA195" s="171"/>
    </row>
    <row r="196" spans="2:27" s="155" customFormat="1" ht="24.95" customHeight="1" x14ac:dyDescent="0.2">
      <c r="B196" s="295"/>
      <c r="C196" s="295"/>
      <c r="D196" s="295"/>
      <c r="E196" s="295"/>
      <c r="F196" s="295"/>
      <c r="G196" s="295"/>
      <c r="H196" s="295"/>
      <c r="I196" s="295"/>
      <c r="J196" s="295"/>
      <c r="K196" s="295"/>
      <c r="L196" s="295"/>
      <c r="M196" s="295"/>
      <c r="N196" s="295"/>
      <c r="O196" s="295"/>
      <c r="P196" s="295"/>
      <c r="Q196" s="295"/>
      <c r="R196" s="295"/>
      <c r="S196" s="295"/>
      <c r="T196" s="295"/>
      <c r="U196" s="295"/>
      <c r="V196" s="295"/>
      <c r="W196" s="295"/>
      <c r="X196" s="295"/>
      <c r="Z196" s="171"/>
      <c r="AA196" s="171"/>
    </row>
    <row r="197" spans="2:27" s="155" customFormat="1" ht="5.0999999999999996" customHeight="1" x14ac:dyDescent="0.2">
      <c r="Z197" s="171"/>
      <c r="AA197" s="171"/>
    </row>
    <row r="198" spans="2:27" s="155" customFormat="1" ht="24.95" customHeight="1" x14ac:dyDescent="0.2">
      <c r="B198" s="295" t="s">
        <v>242</v>
      </c>
      <c r="C198" s="295"/>
      <c r="D198" s="295"/>
      <c r="E198" s="295"/>
      <c r="F198" s="295"/>
      <c r="G198" s="295"/>
      <c r="H198" s="295"/>
      <c r="I198" s="295"/>
      <c r="J198" s="295"/>
      <c r="K198" s="295"/>
      <c r="L198" s="295"/>
      <c r="M198" s="295"/>
      <c r="N198" s="295"/>
      <c r="O198" s="295"/>
      <c r="P198" s="295"/>
      <c r="Q198" s="295"/>
      <c r="R198" s="295"/>
      <c r="S198" s="295"/>
      <c r="T198" s="295"/>
      <c r="U198" s="295"/>
      <c r="V198" s="295"/>
      <c r="W198" s="295"/>
      <c r="X198" s="295"/>
      <c r="Z198" s="171"/>
      <c r="AA198" s="171"/>
    </row>
    <row r="199" spans="2:27" s="155" customFormat="1" ht="24.95" customHeight="1" x14ac:dyDescent="0.2">
      <c r="B199" s="295"/>
      <c r="C199" s="295"/>
      <c r="D199" s="295"/>
      <c r="E199" s="295"/>
      <c r="F199" s="295"/>
      <c r="G199" s="295"/>
      <c r="H199" s="295"/>
      <c r="I199" s="295"/>
      <c r="J199" s="295"/>
      <c r="K199" s="295"/>
      <c r="L199" s="295"/>
      <c r="M199" s="295"/>
      <c r="N199" s="295"/>
      <c r="O199" s="295"/>
      <c r="P199" s="295"/>
      <c r="Q199" s="295"/>
      <c r="R199" s="295"/>
      <c r="S199" s="295"/>
      <c r="T199" s="295"/>
      <c r="U199" s="295"/>
      <c r="V199" s="295"/>
      <c r="W199" s="295"/>
      <c r="X199" s="295"/>
      <c r="Z199" s="171"/>
      <c r="AA199" s="171"/>
    </row>
    <row r="200" spans="2:27" s="155" customFormat="1" ht="50.1" customHeight="1" x14ac:dyDescent="0.2">
      <c r="Z200" s="171"/>
      <c r="AA200" s="171"/>
    </row>
    <row r="201" spans="2:27" s="155" customFormat="1" ht="24.95" customHeight="1" x14ac:dyDescent="0.2">
      <c r="B201" s="153" t="s">
        <v>188</v>
      </c>
      <c r="C201" s="154"/>
      <c r="D201" s="154"/>
      <c r="E201" s="154"/>
      <c r="F201" s="154"/>
      <c r="G201" s="154"/>
      <c r="H201" s="154"/>
      <c r="I201" s="154"/>
      <c r="J201" s="154"/>
      <c r="K201" s="154"/>
      <c r="L201" s="154"/>
      <c r="O201" s="153" t="str">
        <f>CONCATENATE("UNTERSCHRIFT ","(",G11," ",G13,")")</f>
        <v>UNTERSCHRIFT (0 0)</v>
      </c>
      <c r="P201" s="154"/>
      <c r="Q201" s="154"/>
      <c r="R201" s="154"/>
      <c r="S201" s="154"/>
      <c r="T201" s="154"/>
      <c r="U201" s="154"/>
      <c r="V201" s="154"/>
      <c r="W201" s="154"/>
      <c r="X201" s="154"/>
      <c r="Y201" s="154"/>
      <c r="Z201" s="177"/>
      <c r="AA201" s="171"/>
    </row>
    <row r="202" spans="2:27" s="155" customFormat="1" ht="5.0999999999999996" customHeight="1" x14ac:dyDescent="0.2">
      <c r="B202" s="153"/>
      <c r="C202" s="154"/>
      <c r="D202" s="154"/>
      <c r="E202" s="154"/>
      <c r="F202" s="154"/>
      <c r="G202" s="154"/>
      <c r="H202" s="154"/>
      <c r="I202" s="154"/>
      <c r="J202" s="154"/>
      <c r="K202" s="154"/>
      <c r="L202" s="154"/>
      <c r="O202" s="154"/>
      <c r="P202" s="154"/>
      <c r="Q202" s="154"/>
      <c r="R202" s="154"/>
      <c r="S202" s="154"/>
      <c r="T202" s="154"/>
      <c r="U202" s="154"/>
      <c r="V202" s="154"/>
      <c r="W202" s="154"/>
      <c r="X202" s="154"/>
      <c r="Y202" s="154"/>
      <c r="Z202" s="177"/>
      <c r="AA202" s="171"/>
    </row>
    <row r="203" spans="2:27" s="155" customFormat="1" ht="20.100000000000001" customHeight="1" x14ac:dyDescent="0.2">
      <c r="B203" s="259"/>
      <c r="C203" s="260"/>
      <c r="D203" s="260"/>
      <c r="E203" s="260"/>
      <c r="F203" s="260"/>
      <c r="G203" s="260"/>
      <c r="H203" s="260"/>
      <c r="I203" s="260"/>
      <c r="J203" s="260"/>
      <c r="K203" s="261"/>
      <c r="L203" s="154"/>
      <c r="O203" s="259"/>
      <c r="P203" s="260"/>
      <c r="Q203" s="260"/>
      <c r="R203" s="260"/>
      <c r="S203" s="260"/>
      <c r="T203" s="260"/>
      <c r="U203" s="260"/>
      <c r="V203" s="260"/>
      <c r="W203" s="260"/>
      <c r="X203" s="261"/>
      <c r="Z203" s="171"/>
      <c r="AA203" s="171"/>
    </row>
    <row r="204" spans="2:27" s="155" customFormat="1" ht="20.100000000000001" customHeight="1" x14ac:dyDescent="0.2">
      <c r="B204" s="265"/>
      <c r="C204" s="266"/>
      <c r="D204" s="266"/>
      <c r="E204" s="266"/>
      <c r="F204" s="266"/>
      <c r="G204" s="266"/>
      <c r="H204" s="266"/>
      <c r="I204" s="266"/>
      <c r="J204" s="266"/>
      <c r="K204" s="267"/>
      <c r="L204" s="154"/>
      <c r="O204" s="265"/>
      <c r="P204" s="266"/>
      <c r="Q204" s="266"/>
      <c r="R204" s="266"/>
      <c r="S204" s="266"/>
      <c r="T204" s="266"/>
      <c r="U204" s="266"/>
      <c r="V204" s="266"/>
      <c r="W204" s="266"/>
      <c r="X204" s="267"/>
      <c r="Z204" s="171"/>
      <c r="AA204" s="171"/>
    </row>
    <row r="205" spans="2:27" s="155" customFormat="1" ht="5.0999999999999996" customHeight="1" x14ac:dyDescent="0.2">
      <c r="B205" s="165"/>
      <c r="C205" s="165"/>
      <c r="D205" s="165"/>
      <c r="E205" s="165"/>
      <c r="F205" s="165"/>
      <c r="G205" s="165"/>
      <c r="H205" s="165"/>
      <c r="I205" s="165"/>
      <c r="J205" s="165"/>
      <c r="K205" s="165"/>
      <c r="L205" s="166"/>
      <c r="M205" s="165"/>
      <c r="N205" s="165"/>
      <c r="O205" s="165"/>
      <c r="P205" s="165"/>
      <c r="Q205" s="165"/>
      <c r="R205" s="165"/>
      <c r="S205" s="165"/>
      <c r="T205" s="165"/>
      <c r="U205" s="165"/>
      <c r="V205" s="165"/>
      <c r="W205" s="166"/>
      <c r="X205" s="166"/>
      <c r="Y205" s="165"/>
      <c r="Z205" s="178"/>
      <c r="AA205" s="171"/>
    </row>
    <row r="206" spans="2:27" s="155" customFormat="1" ht="5.0999999999999996" customHeight="1" x14ac:dyDescent="0.2">
      <c r="L206" s="154"/>
      <c r="W206" s="154"/>
      <c r="X206" s="154"/>
      <c r="Z206" s="171"/>
      <c r="AA206" s="171"/>
    </row>
    <row r="207" spans="2:27" s="155" customFormat="1" ht="24.95" customHeight="1" x14ac:dyDescent="0.2">
      <c r="B207" s="167" t="s">
        <v>190</v>
      </c>
      <c r="C207" s="167"/>
      <c r="D207" s="167"/>
      <c r="E207" s="167"/>
      <c r="F207" s="167"/>
      <c r="G207" s="167"/>
      <c r="H207" s="167"/>
      <c r="I207" s="167"/>
      <c r="J207" s="167"/>
      <c r="K207" s="167"/>
      <c r="L207" s="168"/>
      <c r="M207" s="167"/>
      <c r="N207" s="167"/>
      <c r="O207" s="167"/>
      <c r="P207" s="167"/>
      <c r="Q207" s="167"/>
      <c r="R207" s="167"/>
      <c r="S207" s="167"/>
      <c r="T207" s="167"/>
      <c r="U207" s="167"/>
      <c r="V207" s="167"/>
      <c r="W207" s="168"/>
      <c r="X207" s="168"/>
      <c r="Z207" s="171"/>
      <c r="AA207" s="171"/>
    </row>
    <row r="208" spans="2:27" s="155" customFormat="1" ht="24.95" customHeight="1" x14ac:dyDescent="0.2">
      <c r="B208" s="176" t="s">
        <v>189</v>
      </c>
      <c r="C208" s="168"/>
      <c r="D208" s="168"/>
      <c r="E208" s="168"/>
      <c r="F208" s="168"/>
      <c r="G208" s="168"/>
      <c r="H208" s="168"/>
      <c r="I208" s="168"/>
      <c r="J208" s="168"/>
      <c r="K208" s="168"/>
      <c r="L208" s="168"/>
      <c r="O208" s="169"/>
      <c r="P208" s="168"/>
      <c r="Q208" s="168"/>
      <c r="R208" s="168"/>
      <c r="S208" s="168"/>
      <c r="T208" s="168"/>
      <c r="U208" s="168"/>
      <c r="V208" s="168"/>
      <c r="W208" s="168"/>
      <c r="X208" s="168"/>
      <c r="Y208" s="168"/>
      <c r="Z208" s="179"/>
      <c r="AA208" s="171"/>
    </row>
    <row r="209" spans="2:27" s="155" customFormat="1" ht="5.0999999999999996" customHeight="1" x14ac:dyDescent="0.2">
      <c r="B209" s="169"/>
      <c r="C209" s="168"/>
      <c r="D209" s="168"/>
      <c r="E209" s="168"/>
      <c r="F209" s="168"/>
      <c r="G209" s="168"/>
      <c r="H209" s="168"/>
      <c r="I209" s="168"/>
      <c r="J209" s="168"/>
      <c r="K209" s="168"/>
      <c r="L209" s="168"/>
      <c r="O209" s="168"/>
      <c r="P209" s="168"/>
      <c r="Q209" s="168"/>
      <c r="R209" s="168"/>
      <c r="S209" s="168"/>
      <c r="T209" s="168"/>
      <c r="U209" s="168"/>
      <c r="V209" s="168"/>
      <c r="W209" s="168"/>
      <c r="X209" s="168"/>
      <c r="Y209" s="168"/>
      <c r="Z209" s="179"/>
      <c r="AA209" s="171"/>
    </row>
    <row r="210" spans="2:27" s="155" customFormat="1" ht="20.100000000000001" customHeight="1" x14ac:dyDescent="0.2">
      <c r="B210" s="279"/>
      <c r="C210" s="280"/>
      <c r="D210" s="280"/>
      <c r="E210" s="280"/>
      <c r="F210" s="280"/>
      <c r="G210" s="280"/>
      <c r="H210" s="280"/>
      <c r="I210" s="280"/>
      <c r="J210" s="280"/>
      <c r="K210" s="281"/>
      <c r="L210" s="168"/>
      <c r="O210" s="167"/>
      <c r="P210" s="167"/>
      <c r="Q210" s="167"/>
      <c r="R210" s="167"/>
      <c r="S210" s="167"/>
      <c r="T210" s="167"/>
      <c r="U210" s="167"/>
      <c r="V210" s="167"/>
      <c r="W210" s="168"/>
      <c r="X210" s="168"/>
      <c r="Z210" s="171"/>
      <c r="AA210" s="171"/>
    </row>
    <row r="211" spans="2:27" s="155" customFormat="1" ht="20.100000000000001" customHeight="1" x14ac:dyDescent="0.2">
      <c r="B211" s="282"/>
      <c r="C211" s="283"/>
      <c r="D211" s="283"/>
      <c r="E211" s="283"/>
      <c r="F211" s="283"/>
      <c r="G211" s="283"/>
      <c r="H211" s="283"/>
      <c r="I211" s="283"/>
      <c r="J211" s="283"/>
      <c r="K211" s="284"/>
      <c r="L211" s="168"/>
      <c r="O211" s="169"/>
      <c r="P211" s="168"/>
      <c r="Q211" s="168"/>
      <c r="R211" s="168"/>
      <c r="S211" s="168"/>
      <c r="T211" s="168"/>
      <c r="U211" s="168"/>
      <c r="V211" s="168"/>
      <c r="W211" s="168"/>
      <c r="X211" s="168"/>
      <c r="Y211" s="168"/>
      <c r="Z211" s="179"/>
      <c r="AA211" s="171"/>
    </row>
    <row r="212" spans="2:27" s="155" customFormat="1" ht="5.0999999999999996" customHeight="1" x14ac:dyDescent="0.2">
      <c r="Z212" s="171"/>
      <c r="AA212" s="171"/>
    </row>
    <row r="213" spans="2:27" s="155" customFormat="1" ht="24.95" customHeight="1" x14ac:dyDescent="0.2">
      <c r="B213" s="176" t="s">
        <v>188</v>
      </c>
      <c r="C213" s="168"/>
      <c r="D213" s="168"/>
      <c r="E213" s="168"/>
      <c r="F213" s="168"/>
      <c r="G213" s="168"/>
      <c r="H213" s="168"/>
      <c r="I213" s="168"/>
      <c r="J213" s="168"/>
      <c r="K213" s="168"/>
      <c r="L213" s="168"/>
      <c r="M213" s="167"/>
      <c r="N213" s="167"/>
      <c r="O213" s="176" t="s">
        <v>241</v>
      </c>
      <c r="P213" s="168"/>
      <c r="Q213" s="168"/>
      <c r="R213" s="168"/>
      <c r="S213" s="168"/>
      <c r="T213" s="168"/>
      <c r="U213" s="168"/>
      <c r="V213" s="168"/>
      <c r="W213" s="168"/>
      <c r="X213" s="168"/>
      <c r="Y213" s="168"/>
      <c r="Z213" s="179"/>
      <c r="AA213" s="171"/>
    </row>
    <row r="214" spans="2:27" s="155" customFormat="1" ht="5.0999999999999996" customHeight="1" x14ac:dyDescent="0.2">
      <c r="B214" s="169"/>
      <c r="C214" s="168"/>
      <c r="D214" s="168"/>
      <c r="E214" s="168"/>
      <c r="F214" s="168"/>
      <c r="G214" s="168"/>
      <c r="H214" s="168"/>
      <c r="I214" s="168"/>
      <c r="J214" s="168"/>
      <c r="K214" s="168"/>
      <c r="L214" s="168"/>
      <c r="M214" s="167"/>
      <c r="N214" s="167"/>
      <c r="O214" s="168"/>
      <c r="P214" s="168"/>
      <c r="Q214" s="168"/>
      <c r="R214" s="168"/>
      <c r="S214" s="168"/>
      <c r="T214" s="168"/>
      <c r="U214" s="168"/>
      <c r="V214" s="168"/>
      <c r="W214" s="168"/>
      <c r="X214" s="168"/>
      <c r="Y214" s="168"/>
      <c r="Z214" s="179"/>
      <c r="AA214" s="171"/>
    </row>
    <row r="215" spans="2:27" s="155" customFormat="1" ht="20.100000000000001" customHeight="1" x14ac:dyDescent="0.2">
      <c r="B215" s="279"/>
      <c r="C215" s="280"/>
      <c r="D215" s="280"/>
      <c r="E215" s="280"/>
      <c r="F215" s="280"/>
      <c r="G215" s="280"/>
      <c r="H215" s="280"/>
      <c r="I215" s="280"/>
      <c r="J215" s="280"/>
      <c r="K215" s="281"/>
      <c r="L215" s="168"/>
      <c r="M215" s="167"/>
      <c r="N215" s="167"/>
      <c r="O215" s="291" t="s">
        <v>118</v>
      </c>
      <c r="P215" s="292"/>
      <c r="Q215" s="292"/>
      <c r="R215" s="292"/>
      <c r="S215" s="292"/>
      <c r="T215" s="292"/>
      <c r="U215" s="292"/>
      <c r="V215" s="292"/>
      <c r="W215" s="292"/>
      <c r="X215" s="292"/>
      <c r="Y215" s="168"/>
      <c r="Z215" s="179"/>
      <c r="AA215" s="171"/>
    </row>
    <row r="216" spans="2:27" s="155" customFormat="1" ht="20.100000000000001" customHeight="1" x14ac:dyDescent="0.2">
      <c r="B216" s="282"/>
      <c r="C216" s="283"/>
      <c r="D216" s="283"/>
      <c r="E216" s="283"/>
      <c r="F216" s="283"/>
      <c r="G216" s="283"/>
      <c r="H216" s="283"/>
      <c r="I216" s="283"/>
      <c r="J216" s="283"/>
      <c r="K216" s="284"/>
      <c r="L216" s="168"/>
      <c r="M216" s="167"/>
      <c r="N216" s="167"/>
      <c r="O216" s="293"/>
      <c r="P216" s="294"/>
      <c r="Q216" s="294"/>
      <c r="R216" s="294"/>
      <c r="S216" s="294"/>
      <c r="T216" s="294"/>
      <c r="U216" s="294"/>
      <c r="V216" s="294"/>
      <c r="W216" s="294"/>
      <c r="X216" s="294"/>
      <c r="Y216" s="168"/>
      <c r="Z216" s="179"/>
      <c r="AA216" s="171"/>
    </row>
    <row r="217" spans="2:27" s="155" customFormat="1" ht="5.0999999999999996" customHeight="1" x14ac:dyDescent="0.2">
      <c r="Z217" s="179"/>
      <c r="AA217" s="171"/>
    </row>
    <row r="218" spans="2:27" s="171" customFormat="1" ht="200.1" customHeight="1" x14ac:dyDescent="0.2"/>
    <row r="219" spans="2:27" s="171" customFormat="1" ht="24.95" hidden="1" customHeight="1" x14ac:dyDescent="0.2"/>
    <row r="220" spans="2:27" s="171" customFormat="1" ht="24.95" hidden="1" customHeight="1" x14ac:dyDescent="0.2"/>
    <row r="221" spans="2:27" s="171" customFormat="1" ht="24.95" hidden="1" customHeight="1" x14ac:dyDescent="0.2"/>
    <row r="222" spans="2:27" s="174" customFormat="1" ht="24.95" hidden="1" customHeight="1" x14ac:dyDescent="0.2"/>
    <row r="223" spans="2:27" s="174" customFormat="1" ht="24.95" hidden="1" customHeight="1" x14ac:dyDescent="0.2"/>
    <row r="224" spans="2:27" s="174" customFormat="1" ht="24.95" hidden="1" customHeight="1" x14ac:dyDescent="0.2"/>
    <row r="225" s="174" customFormat="1" ht="24.95" hidden="1" customHeight="1" x14ac:dyDescent="0.2"/>
    <row r="226" s="174" customFormat="1" ht="24.95" hidden="1" customHeight="1" x14ac:dyDescent="0.2"/>
    <row r="227" s="174" customFormat="1" ht="24.95" hidden="1" customHeight="1" x14ac:dyDescent="0.2"/>
    <row r="228" s="174" customFormat="1" ht="24.95" hidden="1" customHeight="1" x14ac:dyDescent="0.2"/>
    <row r="229" s="174" customFormat="1" ht="24.95" hidden="1" customHeight="1" x14ac:dyDescent="0.2"/>
    <row r="230" s="174" customFormat="1" ht="24.95" hidden="1" customHeight="1" x14ac:dyDescent="0.2"/>
    <row r="231" s="173" customFormat="1" ht="24.95" hidden="1" customHeight="1" x14ac:dyDescent="0.2"/>
    <row r="232" s="173" customFormat="1" ht="24.95" hidden="1" customHeight="1" x14ac:dyDescent="0.2"/>
    <row r="233" s="173" customFormat="1" ht="24.95" hidden="1" customHeight="1" x14ac:dyDescent="0.2"/>
    <row r="234" ht="24.95" hidden="1" customHeight="1" x14ac:dyDescent="0.2"/>
    <row r="235" ht="24.95" hidden="1" customHeight="1" x14ac:dyDescent="0.2"/>
    <row r="236" ht="24.95" hidden="1" customHeight="1" x14ac:dyDescent="0.2"/>
    <row r="237" ht="24.95" hidden="1" customHeight="1" x14ac:dyDescent="0.2"/>
    <row r="238" ht="24.95" hidden="1" customHeight="1" x14ac:dyDescent="0.2"/>
    <row r="239" ht="24.95" hidden="1" customHeight="1" x14ac:dyDescent="0.2"/>
    <row r="240" ht="24.95" hidden="1" customHeight="1" x14ac:dyDescent="0.2"/>
    <row r="241" ht="24.95" hidden="1" customHeight="1" x14ac:dyDescent="0.2"/>
    <row r="242" ht="24.95" hidden="1" customHeight="1" x14ac:dyDescent="0.2"/>
    <row r="243" ht="24.95" hidden="1" customHeight="1" x14ac:dyDescent="0.2"/>
    <row r="244" ht="24.95" hidden="1" customHeight="1" x14ac:dyDescent="0.2"/>
    <row r="245" ht="24.95" hidden="1" customHeight="1" x14ac:dyDescent="0.2"/>
    <row r="246" ht="24.95" hidden="1" customHeight="1" x14ac:dyDescent="0.2"/>
    <row r="247" ht="24.95" hidden="1" customHeight="1" x14ac:dyDescent="0.2"/>
    <row r="248" ht="24.95" hidden="1" customHeight="1" x14ac:dyDescent="0.2"/>
    <row r="249" ht="24.95" hidden="1" customHeight="1" x14ac:dyDescent="0.2"/>
    <row r="250" ht="24.95" hidden="1" customHeight="1" x14ac:dyDescent="0.2"/>
    <row r="251" ht="24.95" hidden="1" customHeight="1" x14ac:dyDescent="0.2"/>
  </sheetData>
  <sheetProtection algorithmName="SHA-512" hashValue="8BRjNQCIcgUizS/ewlYClMVgD2y0YaViiFLW0EDX5lkJ75CqetjKAOEXdNAioyTxfp6OifKlpeFaeLxSa5+YaA==" saltValue="jAM5kTGGTUuGqYYoCIDiHg==" spinCount="100000" sheet="1" objects="1" scenarios="1"/>
  <mergeCells count="85">
    <mergeCell ref="B215:K216"/>
    <mergeCell ref="B188:R189"/>
    <mergeCell ref="B203:K204"/>
    <mergeCell ref="O203:X204"/>
    <mergeCell ref="B210:K211"/>
    <mergeCell ref="O215:X216"/>
    <mergeCell ref="B193:X196"/>
    <mergeCell ref="B198:X199"/>
    <mergeCell ref="B182:R184"/>
    <mergeCell ref="K145:X145"/>
    <mergeCell ref="K149:N149"/>
    <mergeCell ref="K151:X152"/>
    <mergeCell ref="C155:R157"/>
    <mergeCell ref="K159:N159"/>
    <mergeCell ref="K161:X161"/>
    <mergeCell ref="K163:X164"/>
    <mergeCell ref="K168:N168"/>
    <mergeCell ref="K170:X170"/>
    <mergeCell ref="K172:X172"/>
    <mergeCell ref="B177:X178"/>
    <mergeCell ref="U66:X66"/>
    <mergeCell ref="N68:S68"/>
    <mergeCell ref="U68:X68"/>
    <mergeCell ref="N70:S70"/>
    <mergeCell ref="G29:J29"/>
    <mergeCell ref="G37:X37"/>
    <mergeCell ref="G39:I39"/>
    <mergeCell ref="K39:X39"/>
    <mergeCell ref="R45:X45"/>
    <mergeCell ref="S4:X5"/>
    <mergeCell ref="G11:X11"/>
    <mergeCell ref="G13:X13"/>
    <mergeCell ref="G15:X15"/>
    <mergeCell ref="K143:N143"/>
    <mergeCell ref="G17:I17"/>
    <mergeCell ref="K17:X17"/>
    <mergeCell ref="G19:X19"/>
    <mergeCell ref="G21:X21"/>
    <mergeCell ref="G23:X23"/>
    <mergeCell ref="G25:X25"/>
    <mergeCell ref="N62:S62"/>
    <mergeCell ref="U62:X62"/>
    <mergeCell ref="N64:S64"/>
    <mergeCell ref="U64:X64"/>
    <mergeCell ref="N66:S66"/>
    <mergeCell ref="N72:S72"/>
    <mergeCell ref="N74:S74"/>
    <mergeCell ref="U76:X76"/>
    <mergeCell ref="N81:S81"/>
    <mergeCell ref="U81:X81"/>
    <mergeCell ref="N83:S83"/>
    <mergeCell ref="U83:X83"/>
    <mergeCell ref="U85:X85"/>
    <mergeCell ref="N90:S90"/>
    <mergeCell ref="U90:X90"/>
    <mergeCell ref="N92:S92"/>
    <mergeCell ref="U92:X92"/>
    <mergeCell ref="N94:S94"/>
    <mergeCell ref="U94:X94"/>
    <mergeCell ref="N96:S96"/>
    <mergeCell ref="U96:X96"/>
    <mergeCell ref="U115:X115"/>
    <mergeCell ref="N117:S117"/>
    <mergeCell ref="U117:X117"/>
    <mergeCell ref="U98:X98"/>
    <mergeCell ref="N103:S103"/>
    <mergeCell ref="U103:X103"/>
    <mergeCell ref="N107:S107"/>
    <mergeCell ref="N109:S109"/>
    <mergeCell ref="B2:I2"/>
    <mergeCell ref="U136:X136"/>
    <mergeCell ref="U137:X137"/>
    <mergeCell ref="N129:S129"/>
    <mergeCell ref="U129:X129"/>
    <mergeCell ref="N133:S133"/>
    <mergeCell ref="U133:X133"/>
    <mergeCell ref="U135:X135"/>
    <mergeCell ref="N119:S119"/>
    <mergeCell ref="U119:X119"/>
    <mergeCell ref="U121:X121"/>
    <mergeCell ref="N125:S125"/>
    <mergeCell ref="U125:X125"/>
    <mergeCell ref="N111:S111"/>
    <mergeCell ref="N113:S113"/>
    <mergeCell ref="N115:S115"/>
  </mergeCells>
  <pageMargins left="0.59" right="0.15748031496062992" top="0.2" bottom="0.21" header="0.11" footer="0.06"/>
  <pageSetup paperSize="9" scale="65" fitToHeight="2" orientation="portrait" r:id="rId1"/>
  <headerFooter>
    <oddFooter>&amp;L&amp;8&amp;K01+047Gedruckt am &amp;D - &amp;T Uhr&amp;C&amp;8&amp;K01+049Antrag Seite &amp;P von &amp;N</oddFooter>
  </headerFooter>
  <rowBreaks count="2" manualBreakCount="2">
    <brk id="86" max="24" man="1"/>
    <brk id="153" max="24"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1"/>
  <dimension ref="A3:E202"/>
  <sheetViews>
    <sheetView zoomScale="145" zoomScaleNormal="145" zoomScaleSheetLayoutView="100" workbookViewId="0">
      <selection activeCell="E9" sqref="E9"/>
    </sheetView>
  </sheetViews>
  <sheetFormatPr baseColWidth="10" defaultColWidth="11.42578125" defaultRowHeight="12.75" x14ac:dyDescent="0.2"/>
  <cols>
    <col min="1" max="1" width="58.28515625" style="1" customWidth="1"/>
    <col min="2" max="2" width="7.85546875" style="1" customWidth="1"/>
    <col min="3" max="3" width="20.5703125" style="1" bestFit="1" customWidth="1"/>
    <col min="4" max="4" width="19.42578125" style="8" customWidth="1"/>
    <col min="5" max="16384" width="11.42578125" style="1"/>
  </cols>
  <sheetData>
    <row r="3" spans="1:4" ht="17.25" customHeight="1" x14ac:dyDescent="0.25">
      <c r="A3" s="296" t="s">
        <v>0</v>
      </c>
      <c r="B3" s="296"/>
      <c r="C3" s="296"/>
      <c r="D3" s="19"/>
    </row>
    <row r="4" spans="1:4" x14ac:dyDescent="0.2">
      <c r="A4" s="20"/>
      <c r="B4" s="20"/>
      <c r="C4" s="20"/>
      <c r="D4" s="19"/>
    </row>
    <row r="5" spans="1:4" x14ac:dyDescent="0.2">
      <c r="A5" s="20"/>
      <c r="B5" s="20"/>
      <c r="C5" s="21" t="s">
        <v>1</v>
      </c>
      <c r="D5" s="22" t="s">
        <v>2</v>
      </c>
    </row>
    <row r="6" spans="1:4" x14ac:dyDescent="0.2">
      <c r="A6" s="23"/>
      <c r="B6" s="23"/>
      <c r="C6" s="21" t="s">
        <v>3</v>
      </c>
      <c r="D6" s="22" t="s">
        <v>3</v>
      </c>
    </row>
    <row r="7" spans="1:4" ht="15.75" x14ac:dyDescent="0.25">
      <c r="A7" s="2" t="s">
        <v>4</v>
      </c>
      <c r="B7" s="3" t="s">
        <v>5</v>
      </c>
      <c r="C7" s="24"/>
      <c r="D7" s="25"/>
    </row>
    <row r="8" spans="1:4" ht="15.75" x14ac:dyDescent="0.25">
      <c r="A8" s="4"/>
      <c r="B8" s="4"/>
      <c r="C8" s="26"/>
      <c r="D8" s="27"/>
    </row>
    <row r="9" spans="1:4" x14ac:dyDescent="0.2">
      <c r="A9" s="28" t="s">
        <v>6</v>
      </c>
      <c r="B9" s="28"/>
      <c r="C9" s="29">
        <v>0</v>
      </c>
      <c r="D9" s="27">
        <f>C9*IF(AND(C120="Ja",C121="Ja"),1.9/1000,IF(AND(C120="Ja",C121="Nein"),2/1000,IF(AND(C120="Nein",C121="Ja"),2.3/1000,IF(AND(C120="Nein",C121="Nein"),2.4/1000))))</f>
        <v>0</v>
      </c>
    </row>
    <row r="10" spans="1:4" x14ac:dyDescent="0.2">
      <c r="A10" s="28" t="s">
        <v>7</v>
      </c>
      <c r="B10" s="28"/>
      <c r="C10" s="29">
        <v>0</v>
      </c>
      <c r="D10" s="27">
        <f>20/1000*C10</f>
        <v>0</v>
      </c>
    </row>
    <row r="11" spans="1:4" x14ac:dyDescent="0.2">
      <c r="A11" s="28" t="s">
        <v>8</v>
      </c>
      <c r="B11" s="28"/>
      <c r="C11" s="29">
        <v>0</v>
      </c>
      <c r="D11" s="27">
        <f>20/1000*C11</f>
        <v>0</v>
      </c>
    </row>
    <row r="12" spans="1:4" x14ac:dyDescent="0.2">
      <c r="A12" s="28" t="s">
        <v>9</v>
      </c>
      <c r="B12" s="28"/>
      <c r="C12" s="29">
        <v>0</v>
      </c>
      <c r="D12" s="27">
        <f>20/1000*C12</f>
        <v>0</v>
      </c>
    </row>
    <row r="13" spans="1:4" x14ac:dyDescent="0.2">
      <c r="A13" s="28" t="s">
        <v>10</v>
      </c>
      <c r="B13" s="28"/>
      <c r="C13" s="30">
        <v>30000</v>
      </c>
      <c r="D13" s="31" t="s">
        <v>11</v>
      </c>
    </row>
    <row r="14" spans="1:4" x14ac:dyDescent="0.2">
      <c r="A14" s="28" t="s">
        <v>12</v>
      </c>
      <c r="B14" s="28"/>
      <c r="C14" s="26">
        <f>MAX(5000,0.1*C9)</f>
        <v>5000</v>
      </c>
      <c r="D14" s="31" t="s">
        <v>11</v>
      </c>
    </row>
    <row r="15" spans="1:4" x14ac:dyDescent="0.2">
      <c r="A15" s="28" t="s">
        <v>13</v>
      </c>
      <c r="B15" s="28"/>
      <c r="C15" s="26">
        <v>5000</v>
      </c>
      <c r="D15" s="31" t="s">
        <v>11</v>
      </c>
    </row>
    <row r="16" spans="1:4" x14ac:dyDescent="0.2">
      <c r="A16" s="28"/>
      <c r="B16" s="28"/>
      <c r="C16" s="5"/>
      <c r="D16" s="27"/>
    </row>
    <row r="17" spans="1:5" x14ac:dyDescent="0.2">
      <c r="A17" s="32" t="s">
        <v>14</v>
      </c>
      <c r="B17" s="32"/>
      <c r="C17" s="5"/>
      <c r="D17" s="27"/>
      <c r="E17" s="33"/>
    </row>
    <row r="18" spans="1:5" x14ac:dyDescent="0.2">
      <c r="A18" s="34" t="s">
        <v>15</v>
      </c>
      <c r="B18" s="34"/>
      <c r="C18" s="35"/>
      <c r="D18" s="36">
        <f>IF(B7="Nein",0,MAX(97,SUM(D9:D12)))</f>
        <v>0</v>
      </c>
      <c r="E18" s="33"/>
    </row>
    <row r="19" spans="1:5" x14ac:dyDescent="0.2">
      <c r="A19" s="20"/>
      <c r="B19" s="20"/>
      <c r="C19" s="37"/>
      <c r="D19" s="19"/>
      <c r="E19" s="19"/>
    </row>
    <row r="20" spans="1:5" ht="15.75" x14ac:dyDescent="0.25">
      <c r="A20" s="2" t="s">
        <v>16</v>
      </c>
      <c r="B20" s="3" t="s">
        <v>5</v>
      </c>
      <c r="C20" s="24"/>
      <c r="D20" s="25"/>
      <c r="E20" s="33"/>
    </row>
    <row r="21" spans="1:5" ht="15.75" x14ac:dyDescent="0.25">
      <c r="A21" s="4"/>
      <c r="B21" s="4"/>
      <c r="C21" s="26"/>
      <c r="D21" s="27"/>
      <c r="E21" s="33"/>
    </row>
    <row r="22" spans="1:5" x14ac:dyDescent="0.2">
      <c r="A22" s="38" t="s">
        <v>17</v>
      </c>
      <c r="B22" s="39"/>
      <c r="C22" s="26">
        <v>5000000</v>
      </c>
      <c r="D22" s="27">
        <f>IF(A22="Einzelversicherung",100,IF(A22="Familienversicherung",120,0))</f>
        <v>100</v>
      </c>
      <c r="E22" s="33"/>
    </row>
    <row r="23" spans="1:5" x14ac:dyDescent="0.2">
      <c r="A23" s="28" t="s">
        <v>18</v>
      </c>
      <c r="B23" s="40" t="s">
        <v>5</v>
      </c>
      <c r="C23" s="30">
        <v>100000</v>
      </c>
      <c r="D23" s="27">
        <f>IF(B23="Ja",50,0)</f>
        <v>0</v>
      </c>
      <c r="E23" s="33"/>
    </row>
    <row r="24" spans="1:5" x14ac:dyDescent="0.2">
      <c r="A24" s="28"/>
      <c r="B24" s="28"/>
      <c r="C24" s="26"/>
      <c r="D24" s="27"/>
      <c r="E24" s="33"/>
    </row>
    <row r="25" spans="1:5" ht="12" customHeight="1" x14ac:dyDescent="0.2">
      <c r="A25" s="32" t="s">
        <v>19</v>
      </c>
      <c r="B25" s="32"/>
      <c r="C25" s="5"/>
      <c r="D25" s="27"/>
      <c r="E25" s="33"/>
    </row>
    <row r="26" spans="1:5" x14ac:dyDescent="0.2">
      <c r="A26" s="28" t="s">
        <v>20</v>
      </c>
      <c r="B26" s="28"/>
      <c r="C26" s="26"/>
      <c r="D26" s="27"/>
      <c r="E26" s="33"/>
    </row>
    <row r="27" spans="1:5" x14ac:dyDescent="0.2">
      <c r="A27" s="28" t="s">
        <v>21</v>
      </c>
      <c r="B27" s="28"/>
      <c r="C27" s="26"/>
      <c r="D27" s="27"/>
      <c r="E27" s="33"/>
    </row>
    <row r="28" spans="1:5" x14ac:dyDescent="0.2">
      <c r="A28" s="34" t="s">
        <v>22</v>
      </c>
      <c r="B28" s="34"/>
      <c r="C28" s="35"/>
      <c r="D28" s="36">
        <f>IF(B20="Nein",0,D22++D23)</f>
        <v>0</v>
      </c>
      <c r="E28" s="33"/>
    </row>
    <row r="29" spans="1:5" x14ac:dyDescent="0.2">
      <c r="A29" s="41"/>
      <c r="B29" s="41"/>
      <c r="C29" s="42"/>
      <c r="D29" s="43"/>
      <c r="E29" s="33"/>
    </row>
    <row r="30" spans="1:5" ht="15.75" x14ac:dyDescent="0.25">
      <c r="A30" s="2" t="s">
        <v>23</v>
      </c>
      <c r="B30" s="3" t="s">
        <v>5</v>
      </c>
      <c r="C30" s="24"/>
      <c r="D30" s="25"/>
      <c r="E30" s="33"/>
    </row>
    <row r="31" spans="1:5" ht="15.75" x14ac:dyDescent="0.25">
      <c r="A31" s="4"/>
      <c r="B31" s="4"/>
      <c r="C31" s="26"/>
      <c r="D31" s="27"/>
      <c r="E31" s="33"/>
    </row>
    <row r="32" spans="1:5" x14ac:dyDescent="0.2">
      <c r="A32" s="44" t="s">
        <v>24</v>
      </c>
      <c r="B32" s="28"/>
      <c r="C32" s="29"/>
      <c r="D32" s="27">
        <f>IF($B$37="ja",0,9/1000*C32)</f>
        <v>0</v>
      </c>
      <c r="E32" s="33"/>
    </row>
    <row r="33" spans="1:4" x14ac:dyDescent="0.2">
      <c r="A33" s="44" t="s">
        <v>25</v>
      </c>
      <c r="B33" s="28"/>
      <c r="C33" s="29"/>
      <c r="D33" s="27">
        <f>IF($B$37="ja",0,5.85/1000*C33)</f>
        <v>0</v>
      </c>
    </row>
    <row r="34" spans="1:4" x14ac:dyDescent="0.2">
      <c r="A34" s="44" t="s">
        <v>26</v>
      </c>
      <c r="B34" s="28"/>
      <c r="C34" s="29"/>
      <c r="D34" s="27">
        <f>IF($B$37="ja",0,7.65/1000*C34)</f>
        <v>0</v>
      </c>
    </row>
    <row r="35" spans="1:4" x14ac:dyDescent="0.2">
      <c r="A35" s="44" t="s">
        <v>27</v>
      </c>
      <c r="B35" s="28"/>
      <c r="C35" s="29"/>
      <c r="D35" s="27">
        <f>IF($B$37="ja",0,2.25/1000*C35)</f>
        <v>0</v>
      </c>
    </row>
    <row r="36" spans="1:4" x14ac:dyDescent="0.2">
      <c r="A36" s="44"/>
      <c r="B36" s="28"/>
      <c r="C36" s="45"/>
      <c r="D36" s="6"/>
    </row>
    <row r="37" spans="1:4" x14ac:dyDescent="0.2">
      <c r="A37" s="46" t="s">
        <v>28</v>
      </c>
      <c r="B37" s="47" t="s">
        <v>5</v>
      </c>
      <c r="C37" s="48"/>
      <c r="D37" s="27"/>
    </row>
    <row r="38" spans="1:4" x14ac:dyDescent="0.2">
      <c r="A38" s="46" t="s">
        <v>29</v>
      </c>
      <c r="B38" s="49"/>
      <c r="C38" s="48"/>
      <c r="D38" s="33"/>
    </row>
    <row r="39" spans="1:4" x14ac:dyDescent="0.2">
      <c r="A39" s="44"/>
      <c r="B39" s="28"/>
      <c r="C39" s="45"/>
      <c r="D39" s="27"/>
    </row>
    <row r="40" spans="1:4" x14ac:dyDescent="0.2">
      <c r="A40" s="32" t="s">
        <v>14</v>
      </c>
      <c r="B40" s="32"/>
      <c r="C40" s="5"/>
      <c r="D40" s="27"/>
    </row>
    <row r="41" spans="1:4" x14ac:dyDescent="0.2">
      <c r="A41" s="34" t="s">
        <v>30</v>
      </c>
      <c r="B41" s="7">
        <f>IF(B37="Ja",0,MAX(100,SUM(D32:D35)))</f>
        <v>100</v>
      </c>
      <c r="C41" s="35"/>
      <c r="D41" s="36">
        <f>IF(B30="Nein",0,(IF(SUM(D31:D40)&lt;B41,B41,SUM(D31:D40))))</f>
        <v>0</v>
      </c>
    </row>
    <row r="42" spans="1:4" x14ac:dyDescent="0.2">
      <c r="A42" s="23"/>
      <c r="B42" s="23"/>
      <c r="C42" s="37"/>
      <c r="D42" s="50"/>
    </row>
    <row r="43" spans="1:4" ht="15.75" x14ac:dyDescent="0.25">
      <c r="A43" s="2" t="s">
        <v>31</v>
      </c>
      <c r="B43" s="3" t="s">
        <v>5</v>
      </c>
      <c r="C43" s="24"/>
      <c r="D43" s="25"/>
    </row>
    <row r="44" spans="1:4" ht="15.75" x14ac:dyDescent="0.25">
      <c r="A44" s="4"/>
      <c r="B44" s="4"/>
      <c r="C44" s="26"/>
      <c r="D44" s="27"/>
    </row>
    <row r="45" spans="1:4" x14ac:dyDescent="0.2">
      <c r="A45" s="28" t="s">
        <v>32</v>
      </c>
      <c r="B45" s="28"/>
      <c r="C45" s="29">
        <v>0</v>
      </c>
      <c r="D45" s="27">
        <f>0.14/1000*C45</f>
        <v>0</v>
      </c>
    </row>
    <row r="46" spans="1:4" x14ac:dyDescent="0.2">
      <c r="A46" s="44" t="s">
        <v>33</v>
      </c>
      <c r="B46" s="47" t="s">
        <v>5</v>
      </c>
      <c r="C46" s="33"/>
      <c r="D46" s="51"/>
    </row>
    <row r="47" spans="1:4" x14ac:dyDescent="0.2">
      <c r="A47" s="46" t="s">
        <v>34</v>
      </c>
      <c r="B47" s="47" t="s">
        <v>5</v>
      </c>
      <c r="C47" s="48"/>
      <c r="D47" s="33"/>
    </row>
    <row r="48" spans="1:4" x14ac:dyDescent="0.2">
      <c r="A48" s="46" t="s">
        <v>35</v>
      </c>
      <c r="B48" s="47"/>
      <c r="C48" s="48"/>
      <c r="D48" s="33"/>
    </row>
    <row r="49" spans="1:4" x14ac:dyDescent="0.2">
      <c r="A49" s="46"/>
      <c r="B49" s="52"/>
      <c r="C49" s="53"/>
      <c r="D49" s="48"/>
    </row>
    <row r="50" spans="1:4" x14ac:dyDescent="0.2">
      <c r="A50" s="28" t="s">
        <v>36</v>
      </c>
      <c r="B50" s="28"/>
      <c r="C50" s="30">
        <f>MAX(10000,MIN(500000,0.1*C45))</f>
        <v>10000</v>
      </c>
      <c r="D50" s="27"/>
    </row>
    <row r="51" spans="1:4" x14ac:dyDescent="0.2">
      <c r="A51" s="28" t="s">
        <v>37</v>
      </c>
      <c r="B51" s="9"/>
      <c r="C51" s="30">
        <v>500000</v>
      </c>
      <c r="D51" s="27"/>
    </row>
    <row r="52" spans="1:4" x14ac:dyDescent="0.2">
      <c r="A52" s="28" t="s">
        <v>38</v>
      </c>
      <c r="B52" s="9"/>
      <c r="C52" s="30">
        <v>15000</v>
      </c>
      <c r="D52" s="27"/>
    </row>
    <row r="53" spans="1:4" x14ac:dyDescent="0.2">
      <c r="A53" s="28" t="s">
        <v>39</v>
      </c>
      <c r="B53" s="28"/>
      <c r="C53" s="30">
        <f>MAX(5000,0.1*C45)</f>
        <v>5000</v>
      </c>
      <c r="D53" s="27"/>
    </row>
    <row r="54" spans="1:4" x14ac:dyDescent="0.2">
      <c r="A54" s="28" t="s">
        <v>40</v>
      </c>
      <c r="B54" s="9"/>
      <c r="C54" s="29">
        <v>0</v>
      </c>
      <c r="D54" s="27">
        <f>C54*IF(OR(C120="Ja"),0.65/1000,IF(OR(C120="Nein"),1.11/1000))</f>
        <v>0</v>
      </c>
    </row>
    <row r="55" spans="1:4" ht="25.5" customHeight="1" x14ac:dyDescent="0.2">
      <c r="A55" s="54" t="s">
        <v>41</v>
      </c>
      <c r="B55" s="28"/>
      <c r="C55" s="29">
        <v>0</v>
      </c>
      <c r="D55" s="27">
        <f>IF(C55=0,0,(MAX(80,0.02*C55)))</f>
        <v>0</v>
      </c>
    </row>
    <row r="56" spans="1:4" x14ac:dyDescent="0.2">
      <c r="A56" s="28" t="s">
        <v>42</v>
      </c>
      <c r="B56" s="40" t="s">
        <v>5</v>
      </c>
      <c r="C56" s="30">
        <v>5000000</v>
      </c>
      <c r="D56" s="27">
        <f>IF(B56="Nein",0,IF(C45&lt;=1000000,28,(ROUNDDOWN((C45)/1000000,0))*28))</f>
        <v>0</v>
      </c>
    </row>
    <row r="57" spans="1:4" x14ac:dyDescent="0.2">
      <c r="A57" s="28"/>
      <c r="B57" s="28"/>
      <c r="C57" s="26"/>
      <c r="D57" s="27"/>
    </row>
    <row r="58" spans="1:4" x14ac:dyDescent="0.2">
      <c r="A58" s="32" t="s">
        <v>19</v>
      </c>
      <c r="B58" s="32"/>
      <c r="C58" s="5"/>
      <c r="D58" s="27"/>
    </row>
    <row r="59" spans="1:4" x14ac:dyDescent="0.2">
      <c r="A59" s="28" t="s">
        <v>43</v>
      </c>
      <c r="B59" s="28"/>
      <c r="C59" s="5"/>
      <c r="D59" s="27"/>
    </row>
    <row r="60" spans="1:4" x14ac:dyDescent="0.2">
      <c r="A60" s="28" t="s">
        <v>44</v>
      </c>
      <c r="B60" s="28"/>
      <c r="C60" s="5"/>
      <c r="D60" s="27"/>
    </row>
    <row r="61" spans="1:4" ht="13.5" customHeight="1" x14ac:dyDescent="0.2">
      <c r="A61" s="34" t="s">
        <v>45</v>
      </c>
      <c r="B61" s="10">
        <f>IF(B46=B47,250,500)</f>
        <v>250</v>
      </c>
      <c r="C61" s="35"/>
      <c r="D61" s="36">
        <f>IF(B43="Nein",0,(IF(SUM(D45:D60)&lt;B61,B61,SUM(D45:D60))))</f>
        <v>0</v>
      </c>
    </row>
    <row r="62" spans="1:4" ht="13.5" customHeight="1" x14ac:dyDescent="0.2">
      <c r="A62" s="41"/>
      <c r="B62" s="41"/>
      <c r="C62" s="42"/>
      <c r="D62" s="43"/>
    </row>
    <row r="63" spans="1:4" ht="13.5" customHeight="1" x14ac:dyDescent="0.2">
      <c r="A63" s="41"/>
      <c r="B63" s="41"/>
      <c r="C63" s="42"/>
      <c r="D63" s="43"/>
    </row>
    <row r="64" spans="1:4" ht="13.5" customHeight="1" x14ac:dyDescent="0.2">
      <c r="A64" s="41"/>
      <c r="B64" s="41"/>
      <c r="C64" s="42"/>
      <c r="D64" s="43"/>
    </row>
    <row r="65" spans="1:5" ht="13.5" customHeight="1" x14ac:dyDescent="0.2">
      <c r="A65" s="41"/>
      <c r="B65" s="41"/>
      <c r="C65" s="42"/>
      <c r="D65" s="43"/>
      <c r="E65" s="33"/>
    </row>
    <row r="66" spans="1:5" ht="13.5" customHeight="1" x14ac:dyDescent="0.2">
      <c r="A66" s="41"/>
      <c r="B66" s="41"/>
      <c r="C66" s="42"/>
      <c r="D66" s="43"/>
      <c r="E66" s="33"/>
    </row>
    <row r="67" spans="1:5" ht="13.5" customHeight="1" x14ac:dyDescent="0.2">
      <c r="A67" s="41"/>
      <c r="B67" s="41"/>
      <c r="C67" s="21" t="s">
        <v>1</v>
      </c>
      <c r="D67" s="22" t="s">
        <v>2</v>
      </c>
      <c r="E67" s="33"/>
    </row>
    <row r="68" spans="1:5" x14ac:dyDescent="0.2">
      <c r="A68" s="23"/>
      <c r="B68" s="23"/>
      <c r="C68" s="21" t="s">
        <v>3</v>
      </c>
      <c r="D68" s="22" t="s">
        <v>3</v>
      </c>
      <c r="E68" s="55"/>
    </row>
    <row r="69" spans="1:5" ht="15.75" x14ac:dyDescent="0.25">
      <c r="A69" s="2" t="s">
        <v>46</v>
      </c>
      <c r="B69" s="3" t="s">
        <v>5</v>
      </c>
      <c r="C69" s="24"/>
      <c r="D69" s="56"/>
      <c r="E69" s="33"/>
    </row>
    <row r="70" spans="1:5" ht="15.75" x14ac:dyDescent="0.25">
      <c r="A70" s="4"/>
      <c r="B70" s="4"/>
      <c r="C70" s="26"/>
      <c r="D70" s="57"/>
      <c r="E70" s="33"/>
    </row>
    <row r="71" spans="1:5" x14ac:dyDescent="0.2">
      <c r="A71" s="44" t="s">
        <v>47</v>
      </c>
      <c r="B71" s="44"/>
      <c r="C71" s="29">
        <v>0</v>
      </c>
      <c r="D71" s="58">
        <f>IF(C71=30000,150,IF(C71=50000,220,IF(C71=100000,430,0)))</f>
        <v>0</v>
      </c>
      <c r="E71" s="33"/>
    </row>
    <row r="72" spans="1:5" x14ac:dyDescent="0.2">
      <c r="A72" s="44"/>
      <c r="B72" s="44"/>
      <c r="C72" s="30"/>
      <c r="D72" s="27"/>
      <c r="E72" s="33"/>
    </row>
    <row r="73" spans="1:5" x14ac:dyDescent="0.2">
      <c r="A73" s="32" t="s">
        <v>14</v>
      </c>
      <c r="B73" s="32"/>
      <c r="C73" s="5"/>
      <c r="D73" s="27"/>
      <c r="E73" s="33"/>
    </row>
    <row r="74" spans="1:5" x14ac:dyDescent="0.2">
      <c r="A74" s="34" t="s">
        <v>48</v>
      </c>
      <c r="B74" s="34"/>
      <c r="C74" s="35"/>
      <c r="D74" s="36">
        <f>IF(B69="Nein",0,D71)</f>
        <v>0</v>
      </c>
      <c r="E74" s="33"/>
    </row>
    <row r="75" spans="1:5" x14ac:dyDescent="0.2">
      <c r="A75" s="41"/>
      <c r="B75" s="41"/>
      <c r="C75" s="42"/>
      <c r="D75" s="43"/>
      <c r="E75" s="33"/>
    </row>
    <row r="76" spans="1:5" ht="15.75" x14ac:dyDescent="0.25">
      <c r="A76" s="2" t="s">
        <v>49</v>
      </c>
      <c r="B76" s="3" t="s">
        <v>5</v>
      </c>
      <c r="C76" s="11"/>
      <c r="D76" s="12"/>
      <c r="E76" s="33"/>
    </row>
    <row r="77" spans="1:5" ht="15.75" x14ac:dyDescent="0.25">
      <c r="A77" s="13"/>
      <c r="B77" s="13"/>
      <c r="C77" s="14"/>
      <c r="D77" s="15"/>
      <c r="E77" s="33"/>
    </row>
    <row r="78" spans="1:5" x14ac:dyDescent="0.2">
      <c r="A78" s="44" t="s">
        <v>47</v>
      </c>
      <c r="B78" s="44"/>
      <c r="C78" s="59">
        <v>0</v>
      </c>
      <c r="D78" s="58">
        <f>IF(C78=25000,62.5,IF(C78=50000,125,IF(C78=75000,187.5,IF(C78=100000,250,0))))</f>
        <v>0</v>
      </c>
      <c r="E78" s="33"/>
    </row>
    <row r="79" spans="1:5" x14ac:dyDescent="0.2">
      <c r="A79" s="44"/>
      <c r="B79" s="44"/>
      <c r="C79" s="60"/>
      <c r="D79" s="58"/>
      <c r="E79" s="33"/>
    </row>
    <row r="80" spans="1:5" x14ac:dyDescent="0.2">
      <c r="A80" s="32" t="s">
        <v>50</v>
      </c>
      <c r="B80" s="32"/>
      <c r="C80" s="61"/>
      <c r="D80" s="58"/>
      <c r="E80" s="33"/>
    </row>
    <row r="81" spans="1:4" x14ac:dyDescent="0.2">
      <c r="A81" s="34" t="s">
        <v>51</v>
      </c>
      <c r="B81" s="34"/>
      <c r="C81" s="62"/>
      <c r="D81" s="36">
        <f>IF(B76="Nein",0,D78)</f>
        <v>0</v>
      </c>
    </row>
    <row r="82" spans="1:4" x14ac:dyDescent="0.2">
      <c r="A82" s="41"/>
      <c r="B82" s="41"/>
      <c r="C82" s="42"/>
      <c r="D82" s="43"/>
    </row>
    <row r="83" spans="1:4" s="16" customFormat="1" ht="15.75" x14ac:dyDescent="0.25">
      <c r="A83" s="2" t="s">
        <v>52</v>
      </c>
      <c r="B83" s="3" t="s">
        <v>5</v>
      </c>
      <c r="C83" s="11"/>
      <c r="D83" s="12"/>
    </row>
    <row r="84" spans="1:4" s="16" customFormat="1" ht="15.75" x14ac:dyDescent="0.25">
      <c r="A84" s="13"/>
      <c r="B84" s="13"/>
      <c r="C84" s="14"/>
      <c r="D84" s="15"/>
    </row>
    <row r="85" spans="1:4" s="16" customFormat="1" x14ac:dyDescent="0.2">
      <c r="A85" s="44" t="s">
        <v>47</v>
      </c>
      <c r="B85" s="44"/>
      <c r="C85" s="59">
        <v>0</v>
      </c>
      <c r="D85" s="58">
        <f>IF(C85=10000,40,IF(C85=20000,60,IF(C85=50000,125,0)))</f>
        <v>0</v>
      </c>
    </row>
    <row r="86" spans="1:4" s="16" customFormat="1" x14ac:dyDescent="0.2">
      <c r="A86" s="44"/>
      <c r="B86" s="44"/>
      <c r="C86" s="60"/>
      <c r="D86" s="58"/>
    </row>
    <row r="87" spans="1:4" s="16" customFormat="1" x14ac:dyDescent="0.2">
      <c r="A87" s="32" t="s">
        <v>50</v>
      </c>
      <c r="B87" s="32"/>
      <c r="C87" s="61"/>
      <c r="D87" s="58"/>
    </row>
    <row r="88" spans="1:4" s="16" customFormat="1" x14ac:dyDescent="0.2">
      <c r="A88" s="34" t="s">
        <v>53</v>
      </c>
      <c r="B88" s="34"/>
      <c r="C88" s="62"/>
      <c r="D88" s="36">
        <f>IF(B83="Nein",0,D85)</f>
        <v>0</v>
      </c>
    </row>
    <row r="89" spans="1:4" x14ac:dyDescent="0.2">
      <c r="A89" s="41"/>
      <c r="B89" s="41"/>
      <c r="C89" s="42"/>
      <c r="D89" s="43"/>
    </row>
    <row r="90" spans="1:4" x14ac:dyDescent="0.2">
      <c r="A90" s="23" t="s">
        <v>54</v>
      </c>
      <c r="B90" s="23"/>
      <c r="C90" s="20"/>
      <c r="D90" s="50">
        <f>D88+D81+D74+D61+D28+D18+D41</f>
        <v>0</v>
      </c>
    </row>
    <row r="91" spans="1:4" x14ac:dyDescent="0.2">
      <c r="A91" s="20" t="s">
        <v>55</v>
      </c>
      <c r="B91" s="20"/>
      <c r="C91" s="20"/>
      <c r="D91" s="19">
        <f>D90*5/100</f>
        <v>0</v>
      </c>
    </row>
    <row r="92" spans="1:4" x14ac:dyDescent="0.2">
      <c r="A92" s="23" t="s">
        <v>56</v>
      </c>
      <c r="B92" s="23"/>
      <c r="C92" s="20"/>
      <c r="D92" s="63">
        <f>D91+D90</f>
        <v>0</v>
      </c>
    </row>
    <row r="93" spans="1:4" x14ac:dyDescent="0.2">
      <c r="A93" s="23"/>
      <c r="B93" s="23"/>
      <c r="C93" s="20"/>
      <c r="D93" s="50"/>
    </row>
    <row r="94" spans="1:4" x14ac:dyDescent="0.2">
      <c r="A94" s="20" t="s">
        <v>57</v>
      </c>
      <c r="B94" s="23"/>
      <c r="C94" s="20"/>
      <c r="D94" s="50"/>
    </row>
    <row r="95" spans="1:4" x14ac:dyDescent="0.2">
      <c r="A95" s="20"/>
      <c r="B95" s="23"/>
      <c r="C95" s="20"/>
      <c r="D95" s="50"/>
    </row>
    <row r="96" spans="1:4" x14ac:dyDescent="0.2">
      <c r="A96" s="20"/>
      <c r="B96" s="23"/>
      <c r="C96" s="20"/>
      <c r="D96" s="50"/>
    </row>
    <row r="97" spans="1:4" x14ac:dyDescent="0.2">
      <c r="A97" s="20"/>
      <c r="B97" s="23"/>
      <c r="C97" s="20"/>
      <c r="D97" s="50"/>
    </row>
    <row r="98" spans="1:4" x14ac:dyDescent="0.2">
      <c r="A98" s="64" t="s">
        <v>58</v>
      </c>
      <c r="B98" s="64"/>
      <c r="C98" s="298" t="s">
        <v>5</v>
      </c>
      <c r="D98" s="298"/>
    </row>
    <row r="99" spans="1:4" x14ac:dyDescent="0.2">
      <c r="A99" s="64"/>
      <c r="B99" s="64"/>
      <c r="C99" s="65"/>
      <c r="D99" s="65"/>
    </row>
    <row r="100" spans="1:4" x14ac:dyDescent="0.2">
      <c r="A100" s="64"/>
      <c r="B100" s="64"/>
      <c r="C100" s="65"/>
      <c r="D100" s="65"/>
    </row>
    <row r="101" spans="1:4" x14ac:dyDescent="0.2">
      <c r="A101" s="64"/>
      <c r="B101" s="64"/>
      <c r="C101" s="299"/>
      <c r="D101" s="299"/>
    </row>
    <row r="102" spans="1:4" ht="15.75" x14ac:dyDescent="0.25">
      <c r="A102" s="17" t="s">
        <v>59</v>
      </c>
      <c r="B102" s="17"/>
      <c r="C102" s="302"/>
      <c r="D102" s="302"/>
    </row>
    <row r="103" spans="1:4" x14ac:dyDescent="0.2">
      <c r="A103" s="20"/>
      <c r="B103" s="20"/>
      <c r="C103" s="302"/>
      <c r="D103" s="302"/>
    </row>
    <row r="104" spans="1:4" ht="25.5" customHeight="1" x14ac:dyDescent="0.2">
      <c r="A104" s="20" t="s">
        <v>60</v>
      </c>
      <c r="B104" s="20"/>
      <c r="C104" s="297"/>
      <c r="D104" s="297"/>
    </row>
    <row r="105" spans="1:4" ht="26.25" customHeight="1" x14ac:dyDescent="0.2">
      <c r="A105" s="20" t="s">
        <v>61</v>
      </c>
      <c r="B105" s="20"/>
      <c r="C105" s="297"/>
      <c r="D105" s="297"/>
    </row>
    <row r="106" spans="1:4" ht="13.5" customHeight="1" x14ac:dyDescent="0.2">
      <c r="A106" s="20" t="s">
        <v>62</v>
      </c>
      <c r="B106" s="20"/>
      <c r="C106" s="298"/>
      <c r="D106" s="298"/>
    </row>
    <row r="107" spans="1:4" x14ac:dyDescent="0.2">
      <c r="A107" s="20" t="s">
        <v>63</v>
      </c>
      <c r="B107" s="20"/>
      <c r="C107" s="298"/>
      <c r="D107" s="298"/>
    </row>
    <row r="108" spans="1:4" x14ac:dyDescent="0.2">
      <c r="A108" s="20" t="s">
        <v>64</v>
      </c>
      <c r="B108" s="20"/>
      <c r="C108" s="298"/>
      <c r="D108" s="298"/>
    </row>
    <row r="109" spans="1:4" x14ac:dyDescent="0.2">
      <c r="A109" s="20" t="s">
        <v>65</v>
      </c>
      <c r="B109" s="20"/>
      <c r="C109" s="298"/>
      <c r="D109" s="298"/>
    </row>
    <row r="110" spans="1:4" x14ac:dyDescent="0.2">
      <c r="A110" s="20" t="s">
        <v>66</v>
      </c>
      <c r="B110" s="20"/>
      <c r="C110" s="298"/>
      <c r="D110" s="298"/>
    </row>
    <row r="111" spans="1:4" x14ac:dyDescent="0.2">
      <c r="A111" s="20" t="s">
        <v>67</v>
      </c>
      <c r="B111" s="20"/>
      <c r="C111" s="298"/>
      <c r="D111" s="298"/>
    </row>
    <row r="112" spans="1:4" x14ac:dyDescent="0.2">
      <c r="A112" s="20" t="s">
        <v>68</v>
      </c>
      <c r="B112" s="20"/>
      <c r="C112" s="298"/>
      <c r="D112" s="298"/>
    </row>
    <row r="113" spans="1:4" x14ac:dyDescent="0.2">
      <c r="A113" s="20"/>
      <c r="B113" s="20"/>
      <c r="C113" s="302"/>
      <c r="D113" s="302"/>
    </row>
    <row r="114" spans="1:4" x14ac:dyDescent="0.2">
      <c r="A114" s="20"/>
      <c r="B114" s="20"/>
      <c r="C114" s="302"/>
      <c r="D114" s="302"/>
    </row>
    <row r="115" spans="1:4" ht="15.75" x14ac:dyDescent="0.25">
      <c r="A115" s="17" t="s">
        <v>69</v>
      </c>
      <c r="B115" s="17"/>
      <c r="C115" s="302"/>
      <c r="D115" s="302"/>
    </row>
    <row r="116" spans="1:4" x14ac:dyDescent="0.2">
      <c r="A116" s="20"/>
      <c r="B116" s="20"/>
      <c r="C116" s="302"/>
      <c r="D116" s="302"/>
    </row>
    <row r="117" spans="1:4" x14ac:dyDescent="0.2">
      <c r="A117" s="20" t="s">
        <v>70</v>
      </c>
      <c r="B117" s="20"/>
      <c r="C117" s="298"/>
      <c r="D117" s="298"/>
    </row>
    <row r="118" spans="1:4" x14ac:dyDescent="0.2">
      <c r="A118" s="20" t="s">
        <v>62</v>
      </c>
      <c r="B118" s="20"/>
      <c r="C118" s="298"/>
      <c r="D118" s="298"/>
    </row>
    <row r="119" spans="1:4" x14ac:dyDescent="0.2">
      <c r="A119" s="20" t="s">
        <v>63</v>
      </c>
      <c r="B119" s="20"/>
      <c r="C119" s="298"/>
      <c r="D119" s="298"/>
    </row>
    <row r="120" spans="1:4" x14ac:dyDescent="0.2">
      <c r="A120" s="66" t="s">
        <v>71</v>
      </c>
      <c r="B120" s="20"/>
      <c r="C120" s="301" t="s">
        <v>72</v>
      </c>
      <c r="D120" s="301"/>
    </row>
    <row r="121" spans="1:4" x14ac:dyDescent="0.2">
      <c r="A121" s="66" t="s">
        <v>73</v>
      </c>
      <c r="B121" s="20"/>
      <c r="C121" s="301" t="s">
        <v>72</v>
      </c>
      <c r="D121" s="301"/>
    </row>
    <row r="122" spans="1:4" x14ac:dyDescent="0.2">
      <c r="A122" s="67" t="s">
        <v>74</v>
      </c>
      <c r="B122" s="20"/>
      <c r="C122" s="301" t="s">
        <v>5</v>
      </c>
      <c r="D122" s="301"/>
    </row>
    <row r="123" spans="1:4" x14ac:dyDescent="0.2">
      <c r="A123" s="67" t="s">
        <v>75</v>
      </c>
      <c r="B123" s="20"/>
      <c r="C123" s="68"/>
      <c r="D123" s="68"/>
    </row>
    <row r="124" spans="1:4" x14ac:dyDescent="0.2">
      <c r="A124" s="88" t="s">
        <v>76</v>
      </c>
      <c r="B124" s="20"/>
      <c r="C124" s="298"/>
      <c r="D124" s="298"/>
    </row>
    <row r="125" spans="1:4" x14ac:dyDescent="0.2">
      <c r="A125" s="20" t="s">
        <v>77</v>
      </c>
      <c r="B125" s="20"/>
      <c r="C125" s="301"/>
      <c r="D125" s="301"/>
    </row>
    <row r="126" spans="1:4" x14ac:dyDescent="0.2">
      <c r="A126" s="20"/>
      <c r="B126" s="20"/>
      <c r="C126" s="302"/>
      <c r="D126" s="302"/>
    </row>
    <row r="127" spans="1:4" x14ac:dyDescent="0.2">
      <c r="A127" s="20"/>
      <c r="B127" s="20"/>
      <c r="C127" s="69"/>
      <c r="D127" s="69"/>
    </row>
    <row r="128" spans="1:4" x14ac:dyDescent="0.2">
      <c r="A128" s="20"/>
      <c r="B128" s="20"/>
      <c r="C128" s="69"/>
      <c r="D128" s="69"/>
    </row>
    <row r="129" spans="1:4" x14ac:dyDescent="0.2">
      <c r="A129" s="20"/>
      <c r="B129" s="20"/>
      <c r="C129" s="69"/>
      <c r="D129" s="69"/>
    </row>
    <row r="130" spans="1:4" x14ac:dyDescent="0.2">
      <c r="A130" s="20"/>
      <c r="B130" s="20"/>
      <c r="C130" s="69"/>
      <c r="D130" s="69"/>
    </row>
    <row r="131" spans="1:4" ht="15.75" x14ac:dyDescent="0.25">
      <c r="A131" s="17" t="s">
        <v>78</v>
      </c>
      <c r="B131" s="17"/>
      <c r="C131" s="302"/>
      <c r="D131" s="302"/>
    </row>
    <row r="132" spans="1:4" x14ac:dyDescent="0.2">
      <c r="A132" s="20"/>
      <c r="B132" s="20"/>
      <c r="C132" s="302"/>
      <c r="D132" s="302"/>
    </row>
    <row r="133" spans="1:4" ht="28.5" customHeight="1" x14ac:dyDescent="0.2">
      <c r="A133" s="300" t="s">
        <v>79</v>
      </c>
      <c r="B133" s="300"/>
      <c r="C133" s="301" t="s">
        <v>72</v>
      </c>
      <c r="D133" s="301"/>
    </row>
    <row r="134" spans="1:4" x14ac:dyDescent="0.2">
      <c r="A134" s="20" t="s">
        <v>80</v>
      </c>
      <c r="B134" s="20"/>
      <c r="C134" s="298"/>
      <c r="D134" s="298"/>
    </row>
    <row r="135" spans="1:4" x14ac:dyDescent="0.2">
      <c r="A135" s="20" t="s">
        <v>81</v>
      </c>
      <c r="B135" s="20"/>
      <c r="C135" s="65"/>
      <c r="D135" s="65"/>
    </row>
    <row r="136" spans="1:4" x14ac:dyDescent="0.2">
      <c r="A136" s="20" t="s">
        <v>82</v>
      </c>
      <c r="B136" s="20"/>
      <c r="C136" s="298"/>
      <c r="D136" s="298"/>
    </row>
    <row r="137" spans="1:4" ht="25.5" customHeight="1" x14ac:dyDescent="0.2">
      <c r="A137" s="20" t="s">
        <v>83</v>
      </c>
      <c r="B137" s="20"/>
      <c r="C137" s="297"/>
      <c r="D137" s="297"/>
    </row>
    <row r="138" spans="1:4" x14ac:dyDescent="0.2">
      <c r="A138" s="20"/>
      <c r="B138" s="20"/>
      <c r="C138" s="302"/>
      <c r="D138" s="302"/>
    </row>
    <row r="139" spans="1:4" ht="63.75" customHeight="1" x14ac:dyDescent="0.2">
      <c r="A139" s="300" t="s">
        <v>84</v>
      </c>
      <c r="B139" s="300"/>
      <c r="C139" s="301" t="s">
        <v>85</v>
      </c>
      <c r="D139" s="301"/>
    </row>
    <row r="140" spans="1:4" x14ac:dyDescent="0.2">
      <c r="A140" s="20" t="s">
        <v>80</v>
      </c>
      <c r="B140" s="20"/>
      <c r="C140" s="298"/>
      <c r="D140" s="298"/>
    </row>
    <row r="141" spans="1:4" x14ac:dyDescent="0.2">
      <c r="A141" s="20" t="s">
        <v>81</v>
      </c>
      <c r="B141" s="20"/>
      <c r="C141" s="298"/>
      <c r="D141" s="298"/>
    </row>
    <row r="142" spans="1:4" ht="26.25" customHeight="1" x14ac:dyDescent="0.2">
      <c r="A142" s="20" t="s">
        <v>83</v>
      </c>
      <c r="B142" s="20"/>
      <c r="C142" s="297"/>
      <c r="D142" s="297"/>
    </row>
    <row r="143" spans="1:4" x14ac:dyDescent="0.2">
      <c r="A143" s="20"/>
      <c r="B143" s="20"/>
      <c r="C143" s="302"/>
      <c r="D143" s="302"/>
    </row>
    <row r="144" spans="1:4" ht="27" customHeight="1" x14ac:dyDescent="0.2">
      <c r="A144" s="300" t="s">
        <v>86</v>
      </c>
      <c r="B144" s="300"/>
      <c r="C144" s="301" t="s">
        <v>85</v>
      </c>
      <c r="D144" s="301"/>
    </row>
    <row r="145" spans="1:4" x14ac:dyDescent="0.2">
      <c r="A145" s="20" t="s">
        <v>80</v>
      </c>
      <c r="B145" s="20"/>
      <c r="C145" s="298"/>
      <c r="D145" s="298"/>
    </row>
    <row r="146" spans="1:4" ht="25.5" customHeight="1" x14ac:dyDescent="0.2">
      <c r="A146" s="20" t="s">
        <v>87</v>
      </c>
      <c r="B146" s="20"/>
      <c r="C146" s="297"/>
      <c r="D146" s="297"/>
    </row>
    <row r="147" spans="1:4" x14ac:dyDescent="0.2">
      <c r="A147" s="20" t="s">
        <v>88</v>
      </c>
      <c r="B147" s="20"/>
      <c r="C147" s="298"/>
      <c r="D147" s="298"/>
    </row>
    <row r="148" spans="1:4" x14ac:dyDescent="0.2">
      <c r="A148" s="20"/>
      <c r="B148" s="20"/>
      <c r="C148" s="65"/>
      <c r="D148" s="65"/>
    </row>
    <row r="149" spans="1:4" x14ac:dyDescent="0.2">
      <c r="A149" s="20"/>
      <c r="B149" s="20"/>
      <c r="C149" s="70"/>
      <c r="D149" s="70"/>
    </row>
    <row r="150" spans="1:4" ht="12" customHeight="1" x14ac:dyDescent="0.2">
      <c r="A150" s="71" t="s">
        <v>89</v>
      </c>
      <c r="B150" s="20"/>
      <c r="C150" s="20"/>
      <c r="D150" s="72"/>
    </row>
    <row r="151" spans="1:4" ht="12" customHeight="1" x14ac:dyDescent="0.2">
      <c r="A151" s="71"/>
      <c r="B151" s="20"/>
      <c r="C151" s="20"/>
      <c r="D151" s="72"/>
    </row>
    <row r="152" spans="1:4" ht="12" customHeight="1" x14ac:dyDescent="0.2">
      <c r="A152" s="32"/>
      <c r="B152" s="20"/>
      <c r="C152" s="20"/>
      <c r="D152" s="72"/>
    </row>
    <row r="153" spans="1:4" ht="15.75" x14ac:dyDescent="0.25">
      <c r="A153" s="17" t="s">
        <v>90</v>
      </c>
      <c r="B153" s="17"/>
      <c r="C153" s="20"/>
      <c r="D153" s="72"/>
    </row>
    <row r="154" spans="1:4" ht="15.75" x14ac:dyDescent="0.25">
      <c r="A154" s="17"/>
      <c r="B154" s="17"/>
      <c r="C154" s="20"/>
      <c r="D154" s="72"/>
    </row>
    <row r="155" spans="1:4" ht="15.75" x14ac:dyDescent="0.25">
      <c r="A155" s="17"/>
      <c r="B155" s="17"/>
      <c r="C155" s="20"/>
      <c r="D155" s="72"/>
    </row>
    <row r="156" spans="1:4" ht="15.75" x14ac:dyDescent="0.25">
      <c r="A156" s="18"/>
      <c r="B156" s="17"/>
      <c r="C156" s="20"/>
      <c r="D156" s="72"/>
    </row>
    <row r="157" spans="1:4" ht="12" customHeight="1" x14ac:dyDescent="0.2">
      <c r="A157" s="32"/>
      <c r="B157" s="20"/>
      <c r="C157" s="20"/>
      <c r="D157" s="72"/>
    </row>
    <row r="158" spans="1:4" ht="15.75" x14ac:dyDescent="0.25">
      <c r="A158" s="17" t="s">
        <v>91</v>
      </c>
      <c r="B158" s="17"/>
      <c r="C158" s="20"/>
      <c r="D158" s="72"/>
    </row>
    <row r="159" spans="1:4" x14ac:dyDescent="0.2">
      <c r="A159" s="20"/>
      <c r="B159" s="20"/>
      <c r="C159" s="20"/>
      <c r="D159" s="72"/>
    </row>
    <row r="160" spans="1:4" x14ac:dyDescent="0.2">
      <c r="A160" s="20" t="s">
        <v>92</v>
      </c>
      <c r="B160" s="20"/>
      <c r="C160" s="20"/>
      <c r="D160" s="72"/>
    </row>
    <row r="161" spans="1:4" x14ac:dyDescent="0.2">
      <c r="A161" s="20" t="s">
        <v>93</v>
      </c>
      <c r="B161" s="20"/>
      <c r="C161" s="20"/>
      <c r="D161" s="72"/>
    </row>
    <row r="162" spans="1:4" x14ac:dyDescent="0.2">
      <c r="A162" s="20" t="s">
        <v>94</v>
      </c>
      <c r="B162" s="20"/>
      <c r="C162" s="20"/>
      <c r="D162" s="72"/>
    </row>
    <row r="163" spans="1:4" x14ac:dyDescent="0.2">
      <c r="A163" s="20" t="s">
        <v>95</v>
      </c>
      <c r="B163" s="20"/>
      <c r="C163" s="20"/>
      <c r="D163" s="72"/>
    </row>
    <row r="164" spans="1:4" x14ac:dyDescent="0.2">
      <c r="A164" s="20" t="s">
        <v>96</v>
      </c>
      <c r="B164" s="20"/>
      <c r="C164" s="20"/>
      <c r="D164" s="72"/>
    </row>
    <row r="165" spans="1:4" x14ac:dyDescent="0.2">
      <c r="A165" s="73" t="s">
        <v>97</v>
      </c>
      <c r="B165" s="20"/>
      <c r="C165" s="20"/>
      <c r="D165" s="72"/>
    </row>
    <row r="166" spans="1:4" x14ac:dyDescent="0.2">
      <c r="A166" s="73" t="s">
        <v>98</v>
      </c>
      <c r="B166" s="74"/>
      <c r="C166" s="20"/>
      <c r="D166" s="72"/>
    </row>
    <row r="167" spans="1:4" x14ac:dyDescent="0.2">
      <c r="A167" s="20"/>
      <c r="B167" s="20"/>
      <c r="C167" s="20"/>
      <c r="D167" s="72"/>
    </row>
    <row r="168" spans="1:4" x14ac:dyDescent="0.2">
      <c r="A168" s="20"/>
      <c r="B168" s="20"/>
      <c r="C168" s="20"/>
      <c r="D168" s="72"/>
    </row>
    <row r="169" spans="1:4" ht="15.75" x14ac:dyDescent="0.25">
      <c r="A169" s="17" t="s">
        <v>99</v>
      </c>
      <c r="B169" s="17"/>
      <c r="C169" s="20"/>
      <c r="D169" s="72"/>
    </row>
    <row r="170" spans="1:4" x14ac:dyDescent="0.2">
      <c r="A170" s="20"/>
      <c r="B170" s="20"/>
      <c r="C170" s="20"/>
      <c r="D170" s="72"/>
    </row>
    <row r="171" spans="1:4" x14ac:dyDescent="0.2">
      <c r="A171" s="20" t="s">
        <v>100</v>
      </c>
      <c r="B171" s="20"/>
      <c r="C171" s="20"/>
      <c r="D171" s="72"/>
    </row>
    <row r="172" spans="1:4" x14ac:dyDescent="0.2">
      <c r="A172" s="20"/>
      <c r="B172" s="20"/>
      <c r="C172" s="20"/>
      <c r="D172" s="72"/>
    </row>
    <row r="173" spans="1:4" x14ac:dyDescent="0.2">
      <c r="A173" s="20"/>
      <c r="B173" s="20"/>
      <c r="C173" s="20"/>
      <c r="D173" s="72"/>
    </row>
    <row r="174" spans="1:4" ht="15.75" x14ac:dyDescent="0.25">
      <c r="A174" s="17" t="s">
        <v>101</v>
      </c>
      <c r="B174" s="17"/>
      <c r="C174" s="20"/>
      <c r="D174" s="72"/>
    </row>
    <row r="175" spans="1:4" x14ac:dyDescent="0.2">
      <c r="A175" s="20"/>
      <c r="B175" s="20"/>
      <c r="C175" s="20"/>
      <c r="D175" s="72"/>
    </row>
    <row r="176" spans="1:4" x14ac:dyDescent="0.2">
      <c r="A176" s="20" t="s">
        <v>102</v>
      </c>
      <c r="B176" s="20"/>
      <c r="C176" s="20"/>
      <c r="D176" s="72"/>
    </row>
    <row r="177" spans="1:4" x14ac:dyDescent="0.2">
      <c r="A177" s="20" t="s">
        <v>103</v>
      </c>
      <c r="B177" s="20"/>
      <c r="C177" s="20"/>
      <c r="D177" s="72"/>
    </row>
    <row r="178" spans="1:4" x14ac:dyDescent="0.2">
      <c r="A178" s="20" t="s">
        <v>104</v>
      </c>
      <c r="B178" s="20"/>
      <c r="C178" s="20"/>
      <c r="D178" s="72"/>
    </row>
    <row r="179" spans="1:4" x14ac:dyDescent="0.2">
      <c r="A179" s="20" t="s">
        <v>105</v>
      </c>
      <c r="B179" s="20"/>
      <c r="C179" s="20"/>
      <c r="D179" s="72"/>
    </row>
    <row r="180" spans="1:4" x14ac:dyDescent="0.2">
      <c r="A180" s="20" t="s">
        <v>106</v>
      </c>
      <c r="B180" s="20"/>
      <c r="C180" s="20"/>
      <c r="D180" s="72"/>
    </row>
    <row r="181" spans="1:4" x14ac:dyDescent="0.2">
      <c r="A181" s="20" t="s">
        <v>107</v>
      </c>
      <c r="B181" s="20"/>
      <c r="C181" s="20"/>
      <c r="D181" s="72"/>
    </row>
    <row r="182" spans="1:4" x14ac:dyDescent="0.2">
      <c r="A182" s="20" t="s">
        <v>108</v>
      </c>
      <c r="B182" s="20"/>
      <c r="C182" s="20"/>
      <c r="D182" s="72"/>
    </row>
    <row r="183" spans="1:4" x14ac:dyDescent="0.2">
      <c r="A183" s="20" t="s">
        <v>109</v>
      </c>
      <c r="B183" s="20"/>
      <c r="C183" s="20"/>
      <c r="D183" s="72"/>
    </row>
    <row r="184" spans="1:4" x14ac:dyDescent="0.2">
      <c r="A184" s="20"/>
      <c r="B184" s="20"/>
      <c r="C184" s="20"/>
      <c r="D184" s="72"/>
    </row>
    <row r="185" spans="1:4" x14ac:dyDescent="0.2">
      <c r="A185" s="20" t="s">
        <v>110</v>
      </c>
      <c r="B185" s="20"/>
      <c r="C185" s="20"/>
      <c r="D185" s="72"/>
    </row>
    <row r="186" spans="1:4" x14ac:dyDescent="0.2">
      <c r="A186" s="20" t="s">
        <v>111</v>
      </c>
      <c r="B186" s="20"/>
      <c r="C186" s="20"/>
      <c r="D186" s="72"/>
    </row>
    <row r="187" spans="1:4" x14ac:dyDescent="0.2">
      <c r="A187" s="20" t="s">
        <v>112</v>
      </c>
      <c r="B187" s="20"/>
      <c r="C187" s="20"/>
      <c r="D187" s="72"/>
    </row>
    <row r="188" spans="1:4" x14ac:dyDescent="0.2">
      <c r="A188" s="20"/>
      <c r="B188" s="20"/>
      <c r="C188" s="20"/>
      <c r="D188" s="72"/>
    </row>
    <row r="189" spans="1:4" x14ac:dyDescent="0.2">
      <c r="A189" s="20" t="s">
        <v>113</v>
      </c>
      <c r="B189" s="20"/>
      <c r="C189" s="20" t="s">
        <v>114</v>
      </c>
      <c r="D189" s="72"/>
    </row>
    <row r="190" spans="1:4" x14ac:dyDescent="0.2">
      <c r="A190" s="303"/>
      <c r="B190" s="75"/>
      <c r="C190" s="303"/>
      <c r="D190" s="303"/>
    </row>
    <row r="191" spans="1:4" x14ac:dyDescent="0.2">
      <c r="A191" s="303"/>
      <c r="B191" s="75"/>
      <c r="C191" s="303"/>
      <c r="D191" s="303"/>
    </row>
    <row r="192" spans="1:4" x14ac:dyDescent="0.2">
      <c r="A192" s="20"/>
      <c r="B192" s="20"/>
      <c r="C192" s="20"/>
      <c r="D192" s="72"/>
    </row>
    <row r="193" spans="1:4" x14ac:dyDescent="0.2">
      <c r="A193" s="20"/>
      <c r="B193" s="20"/>
      <c r="C193" s="20"/>
      <c r="D193" s="72"/>
    </row>
    <row r="194" spans="1:4" ht="15.75" x14ac:dyDescent="0.25">
      <c r="A194" s="17" t="s">
        <v>115</v>
      </c>
      <c r="B194" s="20"/>
      <c r="C194" s="20"/>
      <c r="D194" s="72"/>
    </row>
    <row r="195" spans="1:4" x14ac:dyDescent="0.2">
      <c r="A195" s="20"/>
      <c r="B195" s="20"/>
      <c r="C195" s="20"/>
      <c r="D195" s="72"/>
    </row>
    <row r="196" spans="1:4" x14ac:dyDescent="0.2">
      <c r="A196" s="20" t="s">
        <v>116</v>
      </c>
      <c r="B196" s="20"/>
      <c r="C196" s="20"/>
      <c r="D196" s="72"/>
    </row>
    <row r="197" spans="1:4" x14ac:dyDescent="0.2">
      <c r="A197" s="303"/>
      <c r="B197" s="20"/>
      <c r="C197" s="20"/>
      <c r="D197" s="72"/>
    </row>
    <row r="198" spans="1:4" x14ac:dyDescent="0.2">
      <c r="A198" s="303"/>
      <c r="B198" s="20"/>
      <c r="C198" s="20"/>
      <c r="D198" s="72"/>
    </row>
    <row r="199" spans="1:4" x14ac:dyDescent="0.2">
      <c r="A199" s="20"/>
      <c r="B199" s="20"/>
      <c r="C199" s="20" t="s">
        <v>117</v>
      </c>
      <c r="D199" s="72"/>
    </row>
    <row r="200" spans="1:4" x14ac:dyDescent="0.2">
      <c r="A200" s="20" t="s">
        <v>113</v>
      </c>
      <c r="B200" s="20"/>
      <c r="C200" s="20" t="s">
        <v>118</v>
      </c>
      <c r="D200" s="72"/>
    </row>
    <row r="201" spans="1:4" x14ac:dyDescent="0.2">
      <c r="A201" s="303"/>
      <c r="B201" s="75"/>
      <c r="C201" s="303"/>
      <c r="D201" s="303"/>
    </row>
    <row r="202" spans="1:4" x14ac:dyDescent="0.2">
      <c r="A202" s="303"/>
      <c r="B202" s="75"/>
      <c r="C202" s="303"/>
      <c r="D202" s="303"/>
    </row>
  </sheetData>
  <sheetProtection selectLockedCells="1"/>
  <mergeCells count="51">
    <mergeCell ref="C190:D191"/>
    <mergeCell ref="C114:D114"/>
    <mergeCell ref="C122:D122"/>
    <mergeCell ref="C140:D140"/>
    <mergeCell ref="A201:A202"/>
    <mergeCell ref="C201:D202"/>
    <mergeCell ref="A197:A198"/>
    <mergeCell ref="C145:D145"/>
    <mergeCell ref="C146:D146"/>
    <mergeCell ref="C147:D147"/>
    <mergeCell ref="A190:A191"/>
    <mergeCell ref="C137:D137"/>
    <mergeCell ref="A144:B144"/>
    <mergeCell ref="C144:D144"/>
    <mergeCell ref="C141:D141"/>
    <mergeCell ref="A139:B139"/>
    <mergeCell ref="C113:D113"/>
    <mergeCell ref="C109:D109"/>
    <mergeCell ref="C106:D106"/>
    <mergeCell ref="C111:D111"/>
    <mergeCell ref="C139:D139"/>
    <mergeCell ref="C138:D138"/>
    <mergeCell ref="C110:D110"/>
    <mergeCell ref="C142:D142"/>
    <mergeCell ref="C143:D143"/>
    <mergeCell ref="C131:D131"/>
    <mergeCell ref="C132:D132"/>
    <mergeCell ref="C125:D125"/>
    <mergeCell ref="A133:B133"/>
    <mergeCell ref="C133:D133"/>
    <mergeCell ref="C112:D112"/>
    <mergeCell ref="C136:D136"/>
    <mergeCell ref="C102:D102"/>
    <mergeCell ref="C103:D103"/>
    <mergeCell ref="C134:D134"/>
    <mergeCell ref="C126:D126"/>
    <mergeCell ref="C118:D118"/>
    <mergeCell ref="C119:D119"/>
    <mergeCell ref="C121:D121"/>
    <mergeCell ref="C120:D120"/>
    <mergeCell ref="C124:D124"/>
    <mergeCell ref="C117:D117"/>
    <mergeCell ref="C115:D115"/>
    <mergeCell ref="C116:D116"/>
    <mergeCell ref="A3:C3"/>
    <mergeCell ref="C105:D105"/>
    <mergeCell ref="C108:D108"/>
    <mergeCell ref="C107:D107"/>
    <mergeCell ref="C101:D101"/>
    <mergeCell ref="C98:D98"/>
    <mergeCell ref="C104:D104"/>
  </mergeCells>
  <phoneticPr fontId="0" type="noConversion"/>
  <dataValidations xWindow="509" yWindow="251" count="9">
    <dataValidation type="list" allowBlank="1" showInputMessage="1" showErrorMessage="1" sqref="C133:D133 C139:D139 C144:D144 C120:D123" xr:uid="{00000000-0002-0000-0000-000000000000}">
      <formula1>"Zwingend auszufüllen,Ja,Nein"</formula1>
    </dataValidation>
    <dataValidation type="list" allowBlank="1" showInputMessage="1" showErrorMessage="1" sqref="C98:C100 B83 B76 B69 B56 B43 C49 B46:B48 B37:B38 B30 B20 B7 B23" xr:uid="{00000000-0002-0000-0000-000001000000}">
      <formula1>"Ja,Nein"</formula1>
    </dataValidation>
    <dataValidation type="list" allowBlank="1" showInputMessage="1" showErrorMessage="1" sqref="C78" xr:uid="{00000000-0002-0000-0000-000002000000}">
      <formula1>"25'000,50'000,75'000,100'000,0"</formula1>
    </dataValidation>
    <dataValidation type="list" allowBlank="1" showInputMessage="1" showErrorMessage="1" sqref="C85" xr:uid="{00000000-0002-0000-0000-000003000000}">
      <formula1>"10'000,20'000,50'000,0"</formula1>
    </dataValidation>
    <dataValidation type="list" allowBlank="1" showInputMessage="1" showErrorMessage="1" sqref="C71" xr:uid="{00000000-0002-0000-0000-000004000000}">
      <formula1>"30'000,50'000,100'000,0"</formula1>
    </dataValidation>
    <dataValidation type="custom" errorStyle="warning" allowBlank="1" showInputMessage="1" errorTitle="Zu hohe Versicherungssumme" error="Maximaler Betrag 4.5 Mio." prompt="maximal CHF 4.5 Mio." sqref="C54" xr:uid="{00000000-0002-0000-0000-000005000000}">
      <formula1>MAX(C54,5000000)</formula1>
    </dataValidation>
    <dataValidation type="list" allowBlank="1" showInputMessage="1" showErrorMessage="1" sqref="B22" xr:uid="{00000000-0002-0000-0000-000006000000}">
      <formula1>"Einzelversicherung,Familienversicherung"</formula1>
    </dataValidation>
    <dataValidation allowBlank="1" showInputMessage="1" showErrorMessage="1" prompt="min. CHF 30'000" sqref="C9 C32" xr:uid="{00000000-0002-0000-0000-000007000000}"/>
    <dataValidation type="list" allowBlank="1" showInputMessage="1" showErrorMessage="1" sqref="A22" xr:uid="{00000000-0002-0000-0000-000008000000}">
      <formula1>"Einzelversicherung,Familienversicherung,Keine"</formula1>
    </dataValidation>
  </dataValidations>
  <hyperlinks>
    <hyperlink ref="A166" r:id="rId1" xr:uid="{00000000-0004-0000-0000-000000000000}"/>
    <hyperlink ref="A165" r:id="rId2" xr:uid="{00000000-0004-0000-0000-000001000000}"/>
  </hyperlinks>
  <pageMargins left="0.78740157480314965" right="0.39370078740157483" top="0.98425196850393704" bottom="0.78740157480314965" header="0.31496062992125984" footer="0.19685039370078741"/>
  <pageSetup paperSize="9" scale="86" orientation="portrait" r:id="rId3"/>
  <headerFooter alignWithMargins="0">
    <oddHeader>&amp;C&amp;G</oddHeader>
  </headerFooter>
  <rowBreaks count="1" manualBreakCount="1">
    <brk id="15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221C5-9D35-47B5-BE40-69345EDC8FEC}">
  <sheetPr codeName="Tabelle14"/>
  <dimension ref="B2:L195"/>
  <sheetViews>
    <sheetView topLeftCell="A49" zoomScaleNormal="100" zoomScaleSheetLayoutView="100" workbookViewId="0">
      <selection activeCell="E9" sqref="E9"/>
    </sheetView>
  </sheetViews>
  <sheetFormatPr baseColWidth="10" defaultColWidth="12" defaultRowHeight="15" customHeight="1" x14ac:dyDescent="0.2"/>
  <cols>
    <col min="1" max="1" width="6.28515625" style="91" customWidth="1"/>
    <col min="2" max="8" width="8.28515625" style="91" customWidth="1"/>
    <col min="9" max="9" width="12" style="103"/>
    <col min="10" max="16384" width="12" style="91"/>
  </cols>
  <sheetData>
    <row r="2" spans="2:12" ht="15" customHeight="1" x14ac:dyDescent="0.2">
      <c r="B2" s="102" t="s">
        <v>152</v>
      </c>
      <c r="C2" s="102"/>
      <c r="D2" s="102"/>
      <c r="E2" s="102"/>
      <c r="F2" s="102"/>
      <c r="G2" s="102"/>
      <c r="H2" s="102"/>
    </row>
    <row r="3" spans="2:12" ht="15" customHeight="1" x14ac:dyDescent="0.2">
      <c r="B3" s="90"/>
      <c r="C3" s="90"/>
      <c r="D3" s="90"/>
      <c r="E3" s="90"/>
      <c r="F3" s="90"/>
      <c r="G3" s="90"/>
      <c r="H3" s="90"/>
    </row>
    <row r="4" spans="2:12" ht="15" customHeight="1" x14ac:dyDescent="0.2">
      <c r="B4" s="108" t="s">
        <v>153</v>
      </c>
      <c r="C4" s="108"/>
      <c r="D4" s="108"/>
      <c r="E4" s="108"/>
      <c r="F4" s="108"/>
      <c r="G4" s="108"/>
      <c r="H4" s="109"/>
      <c r="I4" s="103" t="s">
        <v>161</v>
      </c>
    </row>
    <row r="5" spans="2:12" ht="30" customHeight="1" x14ac:dyDescent="0.2">
      <c r="B5" s="90"/>
      <c r="C5" s="90"/>
      <c r="D5" s="90"/>
      <c r="E5" s="90"/>
      <c r="F5" s="90"/>
      <c r="G5" s="90"/>
      <c r="H5" s="90"/>
      <c r="I5" s="104" t="s">
        <v>154</v>
      </c>
      <c r="J5" s="104" t="s">
        <v>155</v>
      </c>
      <c r="K5" s="104" t="s">
        <v>156</v>
      </c>
      <c r="L5" s="104" t="s">
        <v>157</v>
      </c>
    </row>
    <row r="6" spans="2:12" ht="15" customHeight="1" x14ac:dyDescent="0.2">
      <c r="B6" s="90" t="s">
        <v>6</v>
      </c>
      <c r="C6" s="90"/>
      <c r="D6" s="90"/>
      <c r="E6" s="90"/>
      <c r="F6" s="90"/>
      <c r="G6" s="90"/>
      <c r="H6" s="90"/>
      <c r="I6" s="106">
        <v>1.9</v>
      </c>
      <c r="J6" s="106">
        <v>2</v>
      </c>
      <c r="K6" s="106">
        <v>2.2999999999999998</v>
      </c>
      <c r="L6" s="106">
        <v>2.4</v>
      </c>
    </row>
    <row r="7" spans="2:12" ht="15" customHeight="1" x14ac:dyDescent="0.2">
      <c r="B7" s="90"/>
      <c r="C7" s="90"/>
      <c r="D7" s="90"/>
      <c r="E7" s="90"/>
      <c r="F7" s="90"/>
      <c r="G7" s="90"/>
      <c r="H7" s="90"/>
      <c r="I7" s="106"/>
      <c r="J7" s="106"/>
      <c r="K7" s="106"/>
      <c r="L7" s="106"/>
    </row>
    <row r="8" spans="2:12" ht="15" customHeight="1" x14ac:dyDescent="0.2">
      <c r="B8" s="90" t="s">
        <v>7</v>
      </c>
      <c r="C8" s="90"/>
      <c r="D8" s="90"/>
      <c r="E8" s="90"/>
      <c r="F8" s="90"/>
      <c r="G8" s="90"/>
      <c r="H8" s="90"/>
      <c r="I8" s="107">
        <v>20</v>
      </c>
    </row>
    <row r="9" spans="2:12" ht="15" customHeight="1" x14ac:dyDescent="0.2">
      <c r="B9" s="90" t="s">
        <v>8</v>
      </c>
      <c r="C9" s="90"/>
      <c r="D9" s="90"/>
      <c r="E9" s="90"/>
      <c r="F9" s="90"/>
      <c r="G9" s="90"/>
      <c r="H9" s="90"/>
      <c r="I9" s="107">
        <v>20</v>
      </c>
    </row>
    <row r="10" spans="2:12" ht="15" customHeight="1" x14ac:dyDescent="0.2">
      <c r="B10" s="90" t="s">
        <v>9</v>
      </c>
      <c r="C10" s="90"/>
      <c r="D10" s="90"/>
      <c r="E10" s="90"/>
      <c r="F10" s="90"/>
      <c r="G10" s="90"/>
      <c r="H10" s="90"/>
      <c r="I10" s="107">
        <v>20</v>
      </c>
    </row>
    <row r="11" spans="2:12" ht="15" customHeight="1" x14ac:dyDescent="0.2">
      <c r="B11" s="90"/>
      <c r="C11" s="90"/>
      <c r="D11" s="90"/>
      <c r="E11" s="90"/>
      <c r="F11" s="90"/>
      <c r="G11" s="90"/>
      <c r="H11" s="90"/>
    </row>
    <row r="12" spans="2:12" ht="15" customHeight="1" x14ac:dyDescent="0.2">
      <c r="B12" s="90"/>
      <c r="C12" s="90"/>
      <c r="D12" s="90"/>
      <c r="E12" s="90"/>
      <c r="F12" s="90"/>
      <c r="G12" s="90"/>
      <c r="H12" s="90"/>
    </row>
    <row r="13" spans="2:12" ht="15" customHeight="1" x14ac:dyDescent="0.2">
      <c r="B13" s="90"/>
      <c r="C13" s="90"/>
      <c r="D13" s="90"/>
      <c r="E13" s="90"/>
      <c r="F13" s="90"/>
      <c r="G13" s="90"/>
      <c r="H13" s="90"/>
    </row>
    <row r="14" spans="2:12" ht="15" customHeight="1" x14ac:dyDescent="0.2">
      <c r="B14" s="90"/>
      <c r="C14" s="90"/>
      <c r="D14" s="90"/>
      <c r="E14" s="90"/>
      <c r="F14" s="90"/>
      <c r="G14" s="90"/>
      <c r="H14" s="90"/>
    </row>
    <row r="15" spans="2:12" ht="15" customHeight="1" x14ac:dyDescent="0.2">
      <c r="B15" s="90"/>
      <c r="C15" s="90"/>
      <c r="D15" s="90"/>
      <c r="E15" s="90"/>
      <c r="F15" s="90"/>
      <c r="G15" s="90"/>
      <c r="H15" s="90"/>
    </row>
    <row r="16" spans="2:12" ht="15" customHeight="1" x14ac:dyDescent="0.2">
      <c r="B16" s="90"/>
      <c r="C16" s="90"/>
      <c r="D16" s="90"/>
      <c r="E16" s="90"/>
      <c r="F16" s="90"/>
      <c r="G16" s="90"/>
      <c r="H16" s="90"/>
    </row>
    <row r="17" spans="2:10" ht="15" customHeight="1" x14ac:dyDescent="0.2">
      <c r="B17" s="90"/>
      <c r="C17" s="90"/>
      <c r="D17" s="90"/>
      <c r="E17" s="90"/>
      <c r="F17" s="90"/>
      <c r="G17" s="90"/>
      <c r="H17" s="90"/>
      <c r="I17" s="97"/>
    </row>
    <row r="18" spans="2:10" ht="15" customHeight="1" x14ac:dyDescent="0.2">
      <c r="B18" s="108" t="s">
        <v>158</v>
      </c>
      <c r="C18" s="108"/>
      <c r="D18" s="108"/>
      <c r="E18" s="108"/>
      <c r="F18" s="108"/>
      <c r="G18" s="108"/>
      <c r="H18" s="109"/>
    </row>
    <row r="19" spans="2:10" ht="15" customHeight="1" x14ac:dyDescent="0.2">
      <c r="B19" s="90"/>
      <c r="C19" s="90"/>
      <c r="D19" s="90"/>
      <c r="E19" s="90"/>
      <c r="F19" s="90"/>
      <c r="G19" s="90"/>
      <c r="H19" s="90"/>
      <c r="I19" s="103" t="s">
        <v>149</v>
      </c>
      <c r="J19" s="103" t="s">
        <v>149</v>
      </c>
    </row>
    <row r="20" spans="2:10" ht="15" customHeight="1" x14ac:dyDescent="0.2">
      <c r="B20" s="90" t="s">
        <v>159</v>
      </c>
      <c r="C20" s="90"/>
      <c r="D20" s="90"/>
      <c r="E20" s="90"/>
      <c r="F20" s="90"/>
      <c r="G20" s="90"/>
      <c r="H20" s="90"/>
      <c r="I20" s="110">
        <v>100</v>
      </c>
      <c r="J20" s="110">
        <v>120</v>
      </c>
    </row>
    <row r="22" spans="2:10" ht="15" customHeight="1" x14ac:dyDescent="0.2">
      <c r="B22" s="90" t="s">
        <v>18</v>
      </c>
      <c r="C22" s="90"/>
      <c r="D22" s="90"/>
      <c r="E22" s="90"/>
      <c r="F22" s="90"/>
      <c r="G22" s="90"/>
      <c r="H22" s="92"/>
      <c r="I22" s="110">
        <v>50</v>
      </c>
    </row>
    <row r="23" spans="2:10" ht="15" customHeight="1" x14ac:dyDescent="0.2">
      <c r="B23" s="90"/>
      <c r="C23" s="90"/>
      <c r="D23" s="90"/>
      <c r="E23" s="90"/>
      <c r="F23" s="90"/>
      <c r="G23" s="90"/>
      <c r="H23" s="90"/>
    </row>
    <row r="24" spans="2:10" ht="15" customHeight="1" x14ac:dyDescent="0.2">
      <c r="B24" s="90"/>
      <c r="C24" s="90"/>
      <c r="D24" s="90"/>
      <c r="E24" s="90"/>
      <c r="F24" s="90"/>
      <c r="G24" s="90"/>
      <c r="H24" s="90"/>
    </row>
    <row r="25" spans="2:10" ht="15" customHeight="1" x14ac:dyDescent="0.2">
      <c r="B25" s="90"/>
      <c r="C25" s="90"/>
      <c r="D25" s="90"/>
      <c r="E25" s="90"/>
      <c r="F25" s="90"/>
      <c r="G25" s="90"/>
      <c r="H25" s="90"/>
    </row>
    <row r="26" spans="2:10" ht="15" customHeight="1" x14ac:dyDescent="0.2">
      <c r="B26" s="90"/>
      <c r="C26" s="90"/>
      <c r="D26" s="90"/>
      <c r="E26" s="90"/>
      <c r="F26" s="90"/>
      <c r="G26" s="90"/>
      <c r="H26" s="90"/>
    </row>
    <row r="27" spans="2:10" ht="15" customHeight="1" x14ac:dyDescent="0.2">
      <c r="B27" s="90"/>
      <c r="C27" s="90"/>
      <c r="D27" s="90"/>
      <c r="E27" s="90"/>
      <c r="F27" s="90"/>
      <c r="G27" s="90"/>
      <c r="H27" s="90"/>
    </row>
    <row r="28" spans="2:10" ht="15" customHeight="1" x14ac:dyDescent="0.2">
      <c r="B28" s="108" t="s">
        <v>160</v>
      </c>
      <c r="C28" s="108"/>
      <c r="D28" s="108"/>
      <c r="E28" s="108"/>
      <c r="F28" s="108"/>
      <c r="G28" s="108"/>
      <c r="H28" s="109"/>
      <c r="I28" s="103" t="s">
        <v>161</v>
      </c>
    </row>
    <row r="29" spans="2:10" ht="15" customHeight="1" x14ac:dyDescent="0.2">
      <c r="B29" s="90"/>
      <c r="C29" s="90"/>
      <c r="D29" s="90"/>
      <c r="E29" s="90"/>
      <c r="F29" s="90"/>
      <c r="G29" s="90"/>
      <c r="H29" s="90"/>
    </row>
    <row r="30" spans="2:10" ht="15" customHeight="1" x14ac:dyDescent="0.2">
      <c r="B30" s="90" t="s">
        <v>24</v>
      </c>
      <c r="C30" s="90"/>
      <c r="D30" s="90"/>
      <c r="E30" s="90"/>
      <c r="F30" s="90"/>
      <c r="G30" s="90"/>
      <c r="H30" s="90"/>
      <c r="I30" s="107">
        <v>9</v>
      </c>
    </row>
    <row r="31" spans="2:10" ht="15" customHeight="1" x14ac:dyDescent="0.2">
      <c r="B31" s="90" t="s">
        <v>25</v>
      </c>
      <c r="C31" s="90"/>
      <c r="D31" s="90"/>
      <c r="E31" s="90"/>
      <c r="F31" s="90"/>
      <c r="G31" s="90"/>
      <c r="H31" s="90"/>
      <c r="I31" s="107">
        <v>5.85</v>
      </c>
    </row>
    <row r="32" spans="2:10" ht="15" customHeight="1" x14ac:dyDescent="0.2">
      <c r="B32" s="90" t="s">
        <v>26</v>
      </c>
      <c r="C32" s="90"/>
      <c r="D32" s="90"/>
      <c r="E32" s="90"/>
      <c r="F32" s="90"/>
      <c r="G32" s="90"/>
      <c r="H32" s="90"/>
      <c r="I32" s="107">
        <v>7.65</v>
      </c>
    </row>
    <row r="33" spans="2:11" ht="15" customHeight="1" x14ac:dyDescent="0.2">
      <c r="B33" s="90" t="s">
        <v>27</v>
      </c>
      <c r="C33" s="90"/>
      <c r="D33" s="90"/>
      <c r="E33" s="90"/>
      <c r="F33" s="90"/>
      <c r="G33" s="90"/>
      <c r="H33" s="90"/>
      <c r="I33" s="107">
        <v>2.25</v>
      </c>
    </row>
    <row r="34" spans="2:11" ht="15" customHeight="1" x14ac:dyDescent="0.2">
      <c r="B34" s="90"/>
      <c r="C34" s="90"/>
      <c r="D34" s="90"/>
      <c r="E34" s="90"/>
      <c r="F34" s="90"/>
      <c r="G34" s="90"/>
      <c r="H34" s="90"/>
    </row>
    <row r="35" spans="2:11" ht="15" customHeight="1" x14ac:dyDescent="0.2">
      <c r="B35" s="90"/>
      <c r="C35" s="90"/>
      <c r="D35" s="90"/>
      <c r="E35" s="90"/>
      <c r="F35" s="90"/>
      <c r="G35" s="90"/>
      <c r="H35" s="89"/>
    </row>
    <row r="36" spans="2:11" ht="15" customHeight="1" x14ac:dyDescent="0.2">
      <c r="B36" s="90"/>
      <c r="C36" s="90"/>
      <c r="D36" s="90"/>
      <c r="E36" s="90"/>
      <c r="F36" s="90"/>
      <c r="G36" s="90"/>
      <c r="H36" s="89"/>
    </row>
    <row r="37" spans="2:11" ht="15" customHeight="1" x14ac:dyDescent="0.2">
      <c r="B37" s="90"/>
      <c r="C37" s="90"/>
      <c r="D37" s="90"/>
      <c r="E37" s="90"/>
      <c r="F37" s="90"/>
      <c r="G37" s="90"/>
      <c r="H37" s="90"/>
    </row>
    <row r="38" spans="2:11" ht="15" customHeight="1" x14ac:dyDescent="0.2">
      <c r="B38" s="90"/>
      <c r="C38" s="90"/>
      <c r="D38" s="90"/>
      <c r="E38" s="90"/>
      <c r="F38" s="90"/>
      <c r="G38" s="90"/>
      <c r="H38" s="90"/>
    </row>
    <row r="39" spans="2:11" ht="15" customHeight="1" x14ac:dyDescent="0.2">
      <c r="B39" s="90"/>
      <c r="C39" s="90"/>
      <c r="D39" s="90"/>
      <c r="E39" s="90"/>
      <c r="F39" s="90"/>
      <c r="G39" s="90"/>
      <c r="H39" s="93"/>
    </row>
    <row r="40" spans="2:11" ht="15" customHeight="1" x14ac:dyDescent="0.2">
      <c r="B40" s="90"/>
      <c r="C40" s="90"/>
      <c r="D40" s="90"/>
      <c r="E40" s="90"/>
      <c r="F40" s="90"/>
      <c r="G40" s="90"/>
      <c r="H40" s="90"/>
    </row>
    <row r="41" spans="2:11" ht="15" customHeight="1" x14ac:dyDescent="0.2">
      <c r="B41" s="108" t="s">
        <v>162</v>
      </c>
      <c r="C41" s="108"/>
      <c r="D41" s="108"/>
      <c r="E41" s="108"/>
      <c r="F41" s="108"/>
      <c r="G41" s="108"/>
      <c r="H41" s="109"/>
      <c r="I41" s="103" t="s">
        <v>161</v>
      </c>
    </row>
    <row r="42" spans="2:11" ht="15" customHeight="1" x14ac:dyDescent="0.2">
      <c r="B42" s="90"/>
      <c r="C42" s="90"/>
      <c r="D42" s="90"/>
      <c r="E42" s="90"/>
      <c r="F42" s="90"/>
      <c r="G42" s="90"/>
      <c r="H42" s="90"/>
    </row>
    <row r="43" spans="2:11" ht="15" customHeight="1" x14ac:dyDescent="0.2">
      <c r="B43" s="90" t="s">
        <v>32</v>
      </c>
      <c r="C43" s="90"/>
      <c r="D43" s="90"/>
      <c r="E43" s="90"/>
      <c r="F43" s="90"/>
      <c r="G43" s="90"/>
      <c r="H43" s="90"/>
      <c r="I43" s="107">
        <v>0.14000000000000001</v>
      </c>
    </row>
    <row r="44" spans="2:11" ht="15" customHeight="1" x14ac:dyDescent="0.2">
      <c r="B44" s="90"/>
      <c r="C44" s="90"/>
      <c r="D44" s="90"/>
      <c r="E44" s="90"/>
      <c r="F44" s="90"/>
      <c r="G44" s="90"/>
      <c r="H44" s="94"/>
    </row>
    <row r="45" spans="2:11" ht="15" customHeight="1" x14ac:dyDescent="0.2">
      <c r="B45" s="90"/>
      <c r="C45" s="90"/>
      <c r="D45" s="90"/>
      <c r="E45" s="90"/>
      <c r="F45" s="90"/>
      <c r="G45" s="90"/>
      <c r="H45" s="90"/>
      <c r="I45" s="103" t="s">
        <v>151</v>
      </c>
      <c r="J45" s="91" t="s">
        <v>163</v>
      </c>
    </row>
    <row r="46" spans="2:11" ht="15" customHeight="1" x14ac:dyDescent="0.2">
      <c r="B46" s="90" t="s">
        <v>40</v>
      </c>
      <c r="C46" s="90"/>
      <c r="D46" s="90"/>
      <c r="E46" s="90"/>
      <c r="F46" s="90"/>
      <c r="G46" s="90"/>
      <c r="H46" s="94"/>
      <c r="I46" s="107">
        <v>0.65</v>
      </c>
      <c r="J46" s="107">
        <v>1.1100000000000001</v>
      </c>
    </row>
    <row r="47" spans="2:11" ht="15" customHeight="1" x14ac:dyDescent="0.2">
      <c r="B47" s="90"/>
      <c r="C47" s="90"/>
      <c r="D47" s="90"/>
      <c r="E47" s="90"/>
      <c r="F47" s="90"/>
      <c r="G47" s="90"/>
      <c r="H47" s="94"/>
      <c r="I47" s="107"/>
      <c r="J47" s="107"/>
    </row>
    <row r="48" spans="2:11" ht="15" customHeight="1" x14ac:dyDescent="0.2">
      <c r="B48" s="90" t="s">
        <v>41</v>
      </c>
      <c r="C48" s="95"/>
      <c r="D48" s="95"/>
      <c r="E48" s="95"/>
      <c r="F48" s="95"/>
      <c r="G48" s="95"/>
      <c r="H48" s="90"/>
      <c r="I48" s="103">
        <v>0.02</v>
      </c>
      <c r="J48" s="91" t="s">
        <v>164</v>
      </c>
      <c r="K48" s="111">
        <v>80</v>
      </c>
    </row>
    <row r="49" spans="2:11" ht="15" customHeight="1" x14ac:dyDescent="0.2">
      <c r="B49" s="90" t="s">
        <v>42</v>
      </c>
      <c r="C49" s="90"/>
      <c r="D49" s="90"/>
      <c r="E49" s="90"/>
      <c r="F49" s="90"/>
      <c r="G49" s="90"/>
      <c r="H49" s="92"/>
      <c r="I49" s="111">
        <v>28</v>
      </c>
    </row>
    <row r="50" spans="2:11" ht="15" customHeight="1" x14ac:dyDescent="0.2">
      <c r="B50" s="90"/>
      <c r="C50" s="90"/>
      <c r="D50" s="90"/>
      <c r="E50" s="90"/>
      <c r="F50" s="90"/>
      <c r="G50" s="90"/>
      <c r="H50" s="90"/>
    </row>
    <row r="51" spans="2:11" ht="15" customHeight="1" x14ac:dyDescent="0.2">
      <c r="B51" s="90" t="s">
        <v>165</v>
      </c>
      <c r="C51" s="90"/>
      <c r="D51" s="90"/>
      <c r="E51" s="90"/>
      <c r="F51" s="90"/>
      <c r="G51" s="90"/>
      <c r="H51" s="90"/>
      <c r="I51" s="111">
        <v>250</v>
      </c>
      <c r="J51" s="111">
        <v>500</v>
      </c>
    </row>
    <row r="52" spans="2:11" ht="15" customHeight="1" x14ac:dyDescent="0.2">
      <c r="B52" s="90"/>
      <c r="C52" s="90"/>
      <c r="D52" s="90"/>
      <c r="E52" s="90"/>
      <c r="F52" s="90"/>
      <c r="G52" s="90"/>
      <c r="H52" s="90"/>
    </row>
    <row r="53" spans="2:11" ht="15" customHeight="1" x14ac:dyDescent="0.2">
      <c r="B53" s="90"/>
      <c r="C53" s="90"/>
      <c r="D53" s="90"/>
      <c r="E53" s="90"/>
      <c r="F53" s="90"/>
      <c r="G53" s="90"/>
      <c r="H53" s="90"/>
    </row>
    <row r="54" spans="2:11" ht="15" customHeight="1" x14ac:dyDescent="0.2">
      <c r="B54" s="90"/>
      <c r="C54" s="90"/>
      <c r="D54" s="90"/>
      <c r="E54" s="90"/>
      <c r="F54" s="90"/>
      <c r="G54" s="90"/>
      <c r="H54" s="93"/>
    </row>
    <row r="55" spans="2:11" ht="15" customHeight="1" x14ac:dyDescent="0.2">
      <c r="B55" s="90"/>
      <c r="C55" s="90"/>
      <c r="D55" s="90"/>
      <c r="E55" s="90"/>
      <c r="F55" s="90"/>
      <c r="G55" s="90"/>
      <c r="H55" s="90"/>
    </row>
    <row r="56" spans="2:11" ht="15" customHeight="1" x14ac:dyDescent="0.2">
      <c r="B56" s="90"/>
      <c r="C56" s="90"/>
      <c r="D56" s="90"/>
      <c r="E56" s="90"/>
      <c r="F56" s="90"/>
      <c r="G56" s="90"/>
      <c r="H56" s="90"/>
    </row>
    <row r="57" spans="2:11" ht="15" customHeight="1" x14ac:dyDescent="0.2">
      <c r="B57" s="90"/>
      <c r="C57" s="90"/>
      <c r="D57" s="90"/>
      <c r="E57" s="90"/>
      <c r="F57" s="90"/>
      <c r="G57" s="90"/>
      <c r="H57" s="90"/>
    </row>
    <row r="58" spans="2:11" ht="15" customHeight="1" x14ac:dyDescent="0.2">
      <c r="B58" s="90"/>
      <c r="C58" s="90"/>
      <c r="D58" s="90"/>
      <c r="E58" s="90"/>
      <c r="F58" s="90"/>
      <c r="G58" s="90"/>
      <c r="H58" s="90"/>
    </row>
    <row r="59" spans="2:11" ht="15" customHeight="1" x14ac:dyDescent="0.2">
      <c r="B59" s="90"/>
      <c r="C59" s="90"/>
      <c r="D59" s="90"/>
      <c r="E59" s="90"/>
      <c r="F59" s="90"/>
      <c r="G59" s="90"/>
      <c r="H59" s="90"/>
    </row>
    <row r="60" spans="2:11" ht="15" customHeight="1" x14ac:dyDescent="0.2">
      <c r="B60" s="90"/>
      <c r="C60" s="90"/>
      <c r="D60" s="90"/>
      <c r="E60" s="90"/>
      <c r="F60" s="90"/>
      <c r="G60" s="90"/>
      <c r="H60" s="90"/>
    </row>
    <row r="61" spans="2:11" ht="15" customHeight="1" x14ac:dyDescent="0.2">
      <c r="B61" s="90"/>
      <c r="C61" s="90"/>
      <c r="D61" s="90"/>
      <c r="E61" s="90"/>
      <c r="F61" s="90"/>
      <c r="G61" s="90"/>
      <c r="H61" s="90"/>
    </row>
    <row r="62" spans="2:11" ht="15" customHeight="1" x14ac:dyDescent="0.2">
      <c r="B62" s="108" t="s">
        <v>166</v>
      </c>
      <c r="C62" s="108"/>
      <c r="D62" s="108"/>
      <c r="E62" s="108"/>
      <c r="F62" s="108"/>
      <c r="G62" s="108"/>
      <c r="H62" s="92"/>
    </row>
    <row r="63" spans="2:11" ht="15" customHeight="1" x14ac:dyDescent="0.2">
      <c r="B63" s="90"/>
      <c r="C63" s="90"/>
      <c r="D63" s="90"/>
      <c r="E63" s="90"/>
      <c r="F63" s="90"/>
      <c r="G63" s="90"/>
      <c r="H63" s="90"/>
    </row>
    <row r="64" spans="2:11" ht="15" customHeight="1" x14ac:dyDescent="0.2">
      <c r="B64" s="90" t="s">
        <v>47</v>
      </c>
      <c r="C64" s="90"/>
      <c r="D64" s="90"/>
      <c r="E64" s="90"/>
      <c r="F64" s="90"/>
      <c r="G64" s="90"/>
      <c r="H64" s="90"/>
      <c r="I64" s="112">
        <v>30000</v>
      </c>
      <c r="J64" s="112">
        <v>50000</v>
      </c>
      <c r="K64" s="112">
        <v>100000</v>
      </c>
    </row>
    <row r="65" spans="2:12" ht="15" customHeight="1" x14ac:dyDescent="0.2">
      <c r="B65" s="90"/>
      <c r="C65" s="90"/>
      <c r="D65" s="90"/>
      <c r="E65" s="90"/>
      <c r="F65" s="90"/>
      <c r="G65" s="90"/>
      <c r="H65" s="90"/>
      <c r="I65" s="110">
        <v>150</v>
      </c>
      <c r="J65" s="110">
        <v>220</v>
      </c>
      <c r="K65" s="110">
        <v>430</v>
      </c>
    </row>
    <row r="66" spans="2:12" ht="15" customHeight="1" x14ac:dyDescent="0.2">
      <c r="B66" s="90"/>
      <c r="C66" s="90"/>
      <c r="D66" s="90"/>
      <c r="E66" s="90"/>
      <c r="F66" s="90"/>
      <c r="G66" s="90"/>
      <c r="H66" s="90"/>
    </row>
    <row r="67" spans="2:12" ht="15" customHeight="1" x14ac:dyDescent="0.2">
      <c r="B67" s="90"/>
      <c r="C67" s="90"/>
      <c r="D67" s="90"/>
      <c r="E67" s="90"/>
      <c r="F67" s="90"/>
      <c r="G67" s="90"/>
      <c r="H67" s="90"/>
    </row>
    <row r="68" spans="2:12" ht="15" customHeight="1" x14ac:dyDescent="0.2">
      <c r="B68" s="90"/>
      <c r="C68" s="90"/>
      <c r="D68" s="90"/>
      <c r="E68" s="90"/>
      <c r="F68" s="90"/>
      <c r="G68" s="90"/>
      <c r="H68" s="90"/>
    </row>
    <row r="69" spans="2:12" ht="15" customHeight="1" x14ac:dyDescent="0.2">
      <c r="B69" s="108" t="s">
        <v>167</v>
      </c>
      <c r="C69" s="108"/>
      <c r="D69" s="108"/>
      <c r="E69" s="108"/>
      <c r="F69" s="108"/>
      <c r="G69" s="108"/>
      <c r="H69" s="92"/>
    </row>
    <row r="70" spans="2:12" ht="15" customHeight="1" x14ac:dyDescent="0.2">
      <c r="B70" s="94"/>
      <c r="C70" s="94"/>
      <c r="D70" s="94"/>
      <c r="E70" s="94"/>
      <c r="F70" s="94"/>
      <c r="G70" s="94"/>
      <c r="H70" s="94"/>
    </row>
    <row r="71" spans="2:12" ht="15" customHeight="1" x14ac:dyDescent="0.2">
      <c r="B71" s="90" t="s">
        <v>47</v>
      </c>
      <c r="C71" s="90"/>
      <c r="D71" s="90"/>
      <c r="E71" s="90"/>
      <c r="F71" s="90"/>
      <c r="G71" s="90"/>
      <c r="H71" s="90"/>
      <c r="I71" s="112">
        <v>25000</v>
      </c>
      <c r="J71" s="112">
        <v>50000</v>
      </c>
      <c r="K71" s="112">
        <v>75000</v>
      </c>
      <c r="L71" s="112">
        <v>100000</v>
      </c>
    </row>
    <row r="72" spans="2:12" ht="15" customHeight="1" x14ac:dyDescent="0.2">
      <c r="B72" s="90"/>
      <c r="C72" s="90"/>
      <c r="D72" s="90"/>
      <c r="E72" s="90"/>
      <c r="F72" s="90"/>
      <c r="G72" s="90"/>
      <c r="H72" s="90"/>
      <c r="I72" s="110">
        <v>62.5</v>
      </c>
      <c r="J72" s="110">
        <v>125</v>
      </c>
      <c r="K72" s="110">
        <v>187.5</v>
      </c>
      <c r="L72" s="110">
        <v>250</v>
      </c>
    </row>
    <row r="73" spans="2:12" ht="15" customHeight="1" x14ac:dyDescent="0.2">
      <c r="B73" s="90"/>
      <c r="C73" s="90"/>
      <c r="D73" s="90"/>
      <c r="E73" s="90"/>
      <c r="F73" s="90"/>
      <c r="G73" s="90"/>
      <c r="H73" s="90"/>
    </row>
    <row r="74" spans="2:12" ht="15" customHeight="1" x14ac:dyDescent="0.2">
      <c r="B74" s="90"/>
      <c r="C74" s="90"/>
      <c r="D74" s="90"/>
      <c r="E74" s="90"/>
      <c r="F74" s="90"/>
      <c r="G74" s="90"/>
      <c r="H74" s="90"/>
    </row>
    <row r="75" spans="2:12" ht="15" customHeight="1" x14ac:dyDescent="0.2">
      <c r="B75" s="90"/>
      <c r="C75" s="90"/>
      <c r="D75" s="90"/>
      <c r="E75" s="90"/>
      <c r="F75" s="90"/>
      <c r="G75" s="90"/>
      <c r="H75" s="90"/>
    </row>
    <row r="76" spans="2:12" s="96" customFormat="1" ht="15" customHeight="1" x14ac:dyDescent="0.2">
      <c r="B76" s="108" t="s">
        <v>168</v>
      </c>
      <c r="C76" s="108"/>
      <c r="D76" s="108"/>
      <c r="E76" s="108"/>
      <c r="F76" s="108"/>
      <c r="G76" s="108"/>
      <c r="H76" s="92"/>
      <c r="I76" s="105"/>
    </row>
    <row r="77" spans="2:12" s="96" customFormat="1" ht="15" customHeight="1" x14ac:dyDescent="0.2">
      <c r="B77" s="94"/>
      <c r="C77" s="94"/>
      <c r="D77" s="94"/>
      <c r="E77" s="94"/>
      <c r="F77" s="94"/>
      <c r="G77" s="94"/>
      <c r="H77" s="94"/>
      <c r="I77" s="105"/>
    </row>
    <row r="78" spans="2:12" s="96" customFormat="1" ht="15" customHeight="1" x14ac:dyDescent="0.2">
      <c r="B78" s="90" t="s">
        <v>47</v>
      </c>
      <c r="C78" s="90"/>
      <c r="D78" s="90"/>
      <c r="E78" s="90"/>
      <c r="F78" s="90"/>
      <c r="G78" s="90"/>
      <c r="H78" s="90"/>
      <c r="I78" s="112">
        <v>10000</v>
      </c>
      <c r="J78" s="112">
        <v>20000</v>
      </c>
      <c r="K78" s="112">
        <v>50000</v>
      </c>
    </row>
    <row r="79" spans="2:12" s="96" customFormat="1" ht="15" customHeight="1" x14ac:dyDescent="0.2">
      <c r="B79" s="90"/>
      <c r="C79" s="90"/>
      <c r="D79" s="90"/>
      <c r="E79" s="90"/>
      <c r="F79" s="90"/>
      <c r="G79" s="90"/>
      <c r="H79" s="90"/>
      <c r="I79" s="110">
        <v>40</v>
      </c>
      <c r="J79" s="110">
        <v>60</v>
      </c>
      <c r="K79" s="110">
        <v>125</v>
      </c>
    </row>
    <row r="80" spans="2:12" s="96" customFormat="1" ht="15" customHeight="1" x14ac:dyDescent="0.2">
      <c r="B80" s="90"/>
      <c r="C80" s="90"/>
      <c r="D80" s="90"/>
      <c r="E80" s="90"/>
      <c r="F80" s="90"/>
      <c r="G80" s="90"/>
      <c r="H80" s="90"/>
      <c r="I80" s="105"/>
    </row>
    <row r="81" spans="2:9" s="96" customFormat="1" ht="15" customHeight="1" x14ac:dyDescent="0.2">
      <c r="B81" s="90"/>
      <c r="C81" s="90"/>
      <c r="D81" s="90"/>
      <c r="E81" s="90"/>
      <c r="F81" s="90"/>
      <c r="G81" s="90"/>
      <c r="H81" s="90"/>
      <c r="I81" s="105"/>
    </row>
    <row r="82" spans="2:9" ht="15" customHeight="1" x14ac:dyDescent="0.2">
      <c r="B82" s="90"/>
      <c r="C82" s="90"/>
      <c r="D82" s="90"/>
      <c r="E82" s="90"/>
      <c r="F82" s="90"/>
      <c r="G82" s="90"/>
      <c r="H82" s="90"/>
    </row>
    <row r="83" spans="2:9" ht="15" customHeight="1" x14ac:dyDescent="0.2">
      <c r="B83" s="90"/>
      <c r="C83" s="90"/>
      <c r="D83" s="90"/>
      <c r="E83" s="90"/>
      <c r="F83" s="90"/>
      <c r="G83" s="90"/>
      <c r="H83" s="90"/>
    </row>
    <row r="84" spans="2:9" ht="15" customHeight="1" x14ac:dyDescent="0.2">
      <c r="B84" s="90"/>
      <c r="C84" s="90"/>
      <c r="D84" s="90"/>
      <c r="E84" s="90"/>
      <c r="F84" s="90"/>
      <c r="G84" s="90"/>
      <c r="H84" s="90"/>
    </row>
    <row r="85" spans="2:9" ht="15" customHeight="1" x14ac:dyDescent="0.2">
      <c r="B85" s="90"/>
      <c r="C85" s="90"/>
      <c r="D85" s="90"/>
      <c r="E85" s="90"/>
      <c r="F85" s="90"/>
      <c r="G85" s="90"/>
      <c r="H85" s="90"/>
    </row>
    <row r="86" spans="2:9" ht="15" customHeight="1" x14ac:dyDescent="0.2">
      <c r="B86" s="90"/>
      <c r="C86" s="90"/>
      <c r="D86" s="90"/>
      <c r="E86" s="90"/>
      <c r="F86" s="90"/>
      <c r="G86" s="90"/>
      <c r="H86" s="90"/>
    </row>
    <row r="87" spans="2:9" ht="15" customHeight="1" x14ac:dyDescent="0.2">
      <c r="B87" s="90"/>
      <c r="C87" s="90"/>
      <c r="D87" s="90"/>
      <c r="E87" s="90"/>
      <c r="F87" s="90"/>
      <c r="G87" s="90"/>
      <c r="H87" s="90"/>
    </row>
    <row r="88" spans="2:9" ht="15" customHeight="1" x14ac:dyDescent="0.2">
      <c r="B88" s="90"/>
      <c r="C88" s="90"/>
      <c r="D88" s="90"/>
      <c r="E88" s="90"/>
      <c r="F88" s="90"/>
      <c r="G88" s="90"/>
      <c r="H88" s="90"/>
    </row>
    <row r="89" spans="2:9" ht="15" customHeight="1" x14ac:dyDescent="0.2">
      <c r="B89" s="90"/>
      <c r="C89" s="90"/>
      <c r="D89" s="90"/>
      <c r="E89" s="90"/>
      <c r="F89" s="90"/>
      <c r="G89" s="90"/>
      <c r="H89" s="90"/>
    </row>
    <row r="90" spans="2:9" ht="15" customHeight="1" x14ac:dyDescent="0.2">
      <c r="B90" s="90"/>
      <c r="C90" s="90"/>
      <c r="D90" s="90"/>
      <c r="E90" s="90"/>
      <c r="F90" s="90"/>
      <c r="G90" s="90"/>
      <c r="H90" s="90"/>
    </row>
    <row r="91" spans="2:9" ht="15" customHeight="1" x14ac:dyDescent="0.2">
      <c r="B91" s="90"/>
      <c r="C91" s="90"/>
      <c r="D91" s="90"/>
      <c r="E91" s="90"/>
      <c r="F91" s="90"/>
      <c r="G91" s="90"/>
      <c r="H91" s="90"/>
    </row>
    <row r="92" spans="2:9" ht="15" customHeight="1" x14ac:dyDescent="0.2">
      <c r="B92" s="90"/>
      <c r="C92" s="90"/>
      <c r="D92" s="90"/>
      <c r="E92" s="90"/>
      <c r="F92" s="90"/>
      <c r="G92" s="90"/>
      <c r="H92" s="90"/>
    </row>
    <row r="93" spans="2:9" ht="15" customHeight="1" x14ac:dyDescent="0.2">
      <c r="B93" s="90"/>
      <c r="C93" s="90"/>
      <c r="D93" s="90"/>
      <c r="E93" s="90"/>
      <c r="F93" s="90"/>
      <c r="G93" s="90"/>
      <c r="H93" s="90"/>
    </row>
    <row r="94" spans="2:9" ht="15" customHeight="1" x14ac:dyDescent="0.2">
      <c r="B94" s="90"/>
      <c r="C94" s="90"/>
      <c r="D94" s="90"/>
      <c r="E94" s="90"/>
      <c r="F94" s="90"/>
      <c r="G94" s="90"/>
      <c r="H94" s="90"/>
    </row>
    <row r="95" spans="2:9" ht="15" customHeight="1" x14ac:dyDescent="0.2">
      <c r="B95" s="90"/>
      <c r="C95" s="90"/>
      <c r="D95" s="90"/>
      <c r="E95" s="90"/>
      <c r="F95" s="90"/>
      <c r="G95" s="90"/>
      <c r="H95" s="90"/>
    </row>
    <row r="96" spans="2:9" ht="15" customHeight="1" x14ac:dyDescent="0.2">
      <c r="B96" s="90"/>
      <c r="C96" s="90"/>
      <c r="D96" s="90"/>
      <c r="E96" s="90"/>
      <c r="F96" s="90"/>
      <c r="G96" s="90"/>
      <c r="H96" s="90"/>
    </row>
    <row r="97" spans="2:8" ht="15" customHeight="1" x14ac:dyDescent="0.2">
      <c r="B97" s="90"/>
      <c r="C97" s="90"/>
      <c r="D97" s="90"/>
      <c r="E97" s="90"/>
      <c r="F97" s="90"/>
      <c r="G97" s="90"/>
      <c r="H97" s="90"/>
    </row>
    <row r="98" spans="2:8" ht="15" customHeight="1" x14ac:dyDescent="0.2">
      <c r="B98" s="90"/>
      <c r="C98" s="90"/>
      <c r="D98" s="90"/>
      <c r="E98" s="90"/>
      <c r="F98" s="90"/>
      <c r="G98" s="90"/>
      <c r="H98" s="90"/>
    </row>
    <row r="99" spans="2:8" ht="15" customHeight="1" x14ac:dyDescent="0.2">
      <c r="B99" s="90"/>
      <c r="C99" s="90"/>
      <c r="D99" s="90"/>
      <c r="E99" s="90"/>
      <c r="F99" s="90"/>
      <c r="G99" s="90"/>
      <c r="H99" s="90"/>
    </row>
    <row r="100" spans="2:8" ht="15" customHeight="1" x14ac:dyDescent="0.2">
      <c r="B100" s="90"/>
      <c r="C100" s="90"/>
      <c r="D100" s="90"/>
      <c r="E100" s="90"/>
      <c r="F100" s="90"/>
      <c r="G100" s="90"/>
      <c r="H100" s="90"/>
    </row>
    <row r="101" spans="2:8" ht="15" customHeight="1" x14ac:dyDescent="0.2">
      <c r="B101" s="90"/>
      <c r="C101" s="90"/>
      <c r="D101" s="90"/>
      <c r="E101" s="90"/>
      <c r="F101" s="90"/>
      <c r="G101" s="90"/>
      <c r="H101" s="90"/>
    </row>
    <row r="102" spans="2:8" ht="15" customHeight="1" x14ac:dyDescent="0.2">
      <c r="B102" s="90"/>
      <c r="C102" s="90"/>
      <c r="D102" s="90"/>
      <c r="E102" s="90"/>
      <c r="F102" s="90"/>
      <c r="G102" s="90"/>
      <c r="H102" s="90"/>
    </row>
    <row r="103" spans="2:8" ht="15" customHeight="1" x14ac:dyDescent="0.2">
      <c r="B103" s="90"/>
      <c r="C103" s="90"/>
      <c r="D103" s="90"/>
      <c r="E103" s="90"/>
      <c r="F103" s="90"/>
      <c r="G103" s="90"/>
      <c r="H103" s="90"/>
    </row>
    <row r="104" spans="2:8" ht="15" customHeight="1" x14ac:dyDescent="0.2">
      <c r="B104" s="90"/>
      <c r="C104" s="90"/>
      <c r="D104" s="90"/>
      <c r="E104" s="90"/>
      <c r="F104" s="90"/>
      <c r="G104" s="90"/>
      <c r="H104" s="90"/>
    </row>
    <row r="105" spans="2:8" ht="15" customHeight="1" x14ac:dyDescent="0.2">
      <c r="B105" s="90"/>
      <c r="C105" s="90"/>
      <c r="D105" s="90"/>
      <c r="E105" s="90"/>
      <c r="F105" s="90"/>
      <c r="G105" s="90"/>
      <c r="H105" s="90"/>
    </row>
    <row r="106" spans="2:8" ht="15" customHeight="1" x14ac:dyDescent="0.2">
      <c r="B106" s="90"/>
      <c r="C106" s="90"/>
      <c r="D106" s="90"/>
      <c r="E106" s="90"/>
      <c r="F106" s="90"/>
      <c r="G106" s="90"/>
      <c r="H106" s="90"/>
    </row>
    <row r="107" spans="2:8" ht="15" customHeight="1" x14ac:dyDescent="0.2">
      <c r="B107" s="90"/>
      <c r="C107" s="90"/>
      <c r="D107" s="90"/>
      <c r="E107" s="90"/>
      <c r="F107" s="90"/>
      <c r="G107" s="90"/>
      <c r="H107" s="90"/>
    </row>
    <row r="108" spans="2:8" ht="15" customHeight="1" x14ac:dyDescent="0.2">
      <c r="B108" s="90"/>
      <c r="C108" s="90"/>
      <c r="D108" s="90"/>
      <c r="E108" s="90"/>
      <c r="F108" s="90"/>
      <c r="G108" s="90"/>
      <c r="H108" s="90"/>
    </row>
    <row r="109" spans="2:8" ht="15" customHeight="1" x14ac:dyDescent="0.2">
      <c r="B109" s="90"/>
      <c r="C109" s="90"/>
      <c r="D109" s="90"/>
      <c r="E109" s="90"/>
      <c r="F109" s="90"/>
      <c r="G109" s="90"/>
      <c r="H109" s="90"/>
    </row>
    <row r="110" spans="2:8" ht="15" customHeight="1" x14ac:dyDescent="0.2">
      <c r="B110" s="90"/>
      <c r="C110" s="90"/>
      <c r="D110" s="90"/>
      <c r="E110" s="90"/>
      <c r="F110" s="90"/>
      <c r="G110" s="90"/>
      <c r="H110" s="90"/>
    </row>
    <row r="111" spans="2:8" ht="15" customHeight="1" x14ac:dyDescent="0.2">
      <c r="B111" s="90"/>
      <c r="C111" s="90"/>
      <c r="D111" s="90"/>
      <c r="E111" s="90"/>
      <c r="F111" s="90"/>
      <c r="G111" s="90"/>
      <c r="H111" s="90"/>
    </row>
    <row r="112" spans="2:8" ht="15" customHeight="1" x14ac:dyDescent="0.2">
      <c r="B112" s="90"/>
      <c r="C112" s="90"/>
      <c r="D112" s="90"/>
      <c r="E112" s="90"/>
      <c r="F112" s="90"/>
      <c r="G112" s="90"/>
      <c r="H112" s="90"/>
    </row>
    <row r="113" spans="2:8" ht="15" customHeight="1" x14ac:dyDescent="0.2">
      <c r="B113" s="90"/>
      <c r="C113" s="90"/>
      <c r="D113" s="90"/>
      <c r="E113" s="90"/>
      <c r="F113" s="90"/>
      <c r="G113" s="90"/>
      <c r="H113" s="90"/>
    </row>
    <row r="114" spans="2:8" ht="15" customHeight="1" x14ac:dyDescent="0.2">
      <c r="B114" s="90"/>
      <c r="C114" s="90"/>
      <c r="D114" s="90"/>
      <c r="E114" s="90"/>
      <c r="F114" s="90"/>
      <c r="G114" s="90"/>
      <c r="H114" s="90"/>
    </row>
    <row r="115" spans="2:8" ht="15" customHeight="1" x14ac:dyDescent="0.2">
      <c r="B115" s="90"/>
      <c r="C115" s="90"/>
      <c r="D115" s="90"/>
      <c r="E115" s="90"/>
      <c r="F115" s="90"/>
      <c r="G115" s="90"/>
      <c r="H115" s="90"/>
    </row>
    <row r="116" spans="2:8" ht="15" customHeight="1" x14ac:dyDescent="0.2">
      <c r="B116" s="90"/>
      <c r="C116" s="90"/>
      <c r="D116" s="90"/>
      <c r="E116" s="90"/>
      <c r="F116" s="90"/>
      <c r="G116" s="90"/>
      <c r="H116" s="90"/>
    </row>
    <row r="117" spans="2:8" ht="15" customHeight="1" x14ac:dyDescent="0.2">
      <c r="B117" s="90"/>
      <c r="C117" s="90"/>
      <c r="D117" s="90"/>
      <c r="E117" s="90"/>
      <c r="F117" s="90"/>
      <c r="G117" s="90"/>
      <c r="H117" s="90"/>
    </row>
    <row r="118" spans="2:8" ht="15" customHeight="1" x14ac:dyDescent="0.2">
      <c r="B118" s="90"/>
      <c r="C118" s="90"/>
      <c r="D118" s="90"/>
      <c r="E118" s="90"/>
      <c r="F118" s="90"/>
      <c r="G118" s="90"/>
      <c r="H118" s="90"/>
    </row>
    <row r="119" spans="2:8" ht="15" customHeight="1" x14ac:dyDescent="0.2">
      <c r="B119" s="90"/>
      <c r="C119" s="90"/>
      <c r="D119" s="90"/>
      <c r="E119" s="90"/>
      <c r="F119" s="90"/>
      <c r="G119" s="90"/>
      <c r="H119" s="90"/>
    </row>
    <row r="120" spans="2:8" ht="15" customHeight="1" x14ac:dyDescent="0.2">
      <c r="B120" s="90"/>
      <c r="C120" s="90"/>
      <c r="D120" s="90"/>
      <c r="E120" s="90"/>
      <c r="F120" s="90"/>
      <c r="G120" s="90"/>
      <c r="H120" s="90"/>
    </row>
    <row r="121" spans="2:8" ht="15" customHeight="1" x14ac:dyDescent="0.2">
      <c r="B121" s="90"/>
      <c r="C121" s="90"/>
      <c r="D121" s="90"/>
      <c r="E121" s="90"/>
      <c r="F121" s="90"/>
      <c r="G121" s="90"/>
      <c r="H121" s="90"/>
    </row>
    <row r="122" spans="2:8" ht="15" customHeight="1" x14ac:dyDescent="0.2">
      <c r="B122" s="90"/>
      <c r="C122" s="90"/>
      <c r="D122" s="90"/>
      <c r="E122" s="90"/>
      <c r="F122" s="90"/>
      <c r="G122" s="90"/>
      <c r="H122" s="90"/>
    </row>
    <row r="123" spans="2:8" ht="15" customHeight="1" x14ac:dyDescent="0.2">
      <c r="B123" s="90"/>
      <c r="C123" s="90"/>
      <c r="D123" s="90"/>
      <c r="E123" s="90"/>
      <c r="F123" s="90"/>
      <c r="G123" s="90"/>
      <c r="H123" s="90"/>
    </row>
    <row r="124" spans="2:8" ht="15" customHeight="1" x14ac:dyDescent="0.2">
      <c r="B124" s="90"/>
      <c r="C124" s="90"/>
      <c r="D124" s="90"/>
      <c r="E124" s="90"/>
      <c r="F124" s="90"/>
      <c r="G124" s="90"/>
      <c r="H124" s="90"/>
    </row>
    <row r="125" spans="2:8" ht="15" customHeight="1" x14ac:dyDescent="0.2">
      <c r="B125" s="90"/>
      <c r="C125" s="90"/>
      <c r="D125" s="90"/>
      <c r="E125" s="90"/>
      <c r="F125" s="90"/>
      <c r="G125" s="90"/>
      <c r="H125" s="90"/>
    </row>
    <row r="126" spans="2:8" ht="15" customHeight="1" x14ac:dyDescent="0.2">
      <c r="B126" s="95"/>
      <c r="C126" s="95"/>
      <c r="D126" s="95"/>
      <c r="E126" s="95"/>
      <c r="F126" s="95"/>
      <c r="G126" s="95"/>
      <c r="H126" s="95"/>
    </row>
    <row r="127" spans="2:8" ht="15" customHeight="1" x14ac:dyDescent="0.2">
      <c r="B127" s="90"/>
      <c r="C127" s="90"/>
      <c r="D127" s="90"/>
      <c r="E127" s="90"/>
      <c r="F127" s="90"/>
      <c r="G127" s="90"/>
      <c r="H127" s="90"/>
    </row>
    <row r="128" spans="2:8" ht="15" customHeight="1" x14ac:dyDescent="0.2">
      <c r="B128" s="90"/>
      <c r="C128" s="90"/>
      <c r="D128" s="90"/>
      <c r="E128" s="90"/>
      <c r="F128" s="90"/>
      <c r="G128" s="90"/>
      <c r="H128" s="90"/>
    </row>
    <row r="129" spans="2:8" ht="15" customHeight="1" x14ac:dyDescent="0.2">
      <c r="B129" s="90"/>
      <c r="C129" s="90"/>
      <c r="D129" s="90"/>
      <c r="E129" s="90"/>
      <c r="F129" s="90"/>
      <c r="G129" s="90"/>
      <c r="H129" s="90"/>
    </row>
    <row r="130" spans="2:8" ht="15" customHeight="1" x14ac:dyDescent="0.2">
      <c r="B130" s="90"/>
      <c r="C130" s="90"/>
      <c r="D130" s="90"/>
      <c r="E130" s="90"/>
      <c r="F130" s="90"/>
      <c r="G130" s="90"/>
      <c r="H130" s="90"/>
    </row>
    <row r="131" spans="2:8" ht="15" customHeight="1" x14ac:dyDescent="0.2">
      <c r="B131" s="90"/>
      <c r="C131" s="90"/>
      <c r="D131" s="90"/>
      <c r="E131" s="90"/>
      <c r="F131" s="90"/>
      <c r="G131" s="90"/>
      <c r="H131" s="90"/>
    </row>
    <row r="132" spans="2:8" ht="15" customHeight="1" x14ac:dyDescent="0.2">
      <c r="B132" s="95"/>
      <c r="C132" s="95"/>
      <c r="D132" s="95"/>
      <c r="E132" s="95"/>
      <c r="F132" s="95"/>
      <c r="G132" s="95"/>
      <c r="H132" s="95"/>
    </row>
    <row r="133" spans="2:8" ht="15" customHeight="1" x14ac:dyDescent="0.2">
      <c r="B133" s="90"/>
      <c r="C133" s="90"/>
      <c r="D133" s="90"/>
      <c r="E133" s="90"/>
      <c r="F133" s="90"/>
      <c r="G133" s="90"/>
      <c r="H133" s="90"/>
    </row>
    <row r="134" spans="2:8" ht="15" customHeight="1" x14ac:dyDescent="0.2">
      <c r="B134" s="90"/>
      <c r="C134" s="90"/>
      <c r="D134" s="90"/>
      <c r="E134" s="90"/>
      <c r="F134" s="90"/>
      <c r="G134" s="90"/>
      <c r="H134" s="90"/>
    </row>
    <row r="135" spans="2:8" ht="15" customHeight="1" x14ac:dyDescent="0.2">
      <c r="B135" s="90"/>
      <c r="C135" s="90"/>
      <c r="D135" s="90"/>
      <c r="E135" s="90"/>
      <c r="F135" s="90"/>
      <c r="G135" s="90"/>
      <c r="H135" s="90"/>
    </row>
    <row r="136" spans="2:8" ht="15" customHeight="1" x14ac:dyDescent="0.2">
      <c r="B136" s="90"/>
      <c r="C136" s="90"/>
      <c r="D136" s="90"/>
      <c r="E136" s="90"/>
      <c r="F136" s="90"/>
      <c r="G136" s="90"/>
      <c r="H136" s="90"/>
    </row>
    <row r="137" spans="2:8" ht="15" customHeight="1" x14ac:dyDescent="0.2">
      <c r="B137" s="95"/>
      <c r="C137" s="95"/>
      <c r="D137" s="95"/>
      <c r="E137" s="95"/>
      <c r="F137" s="95"/>
      <c r="G137" s="95"/>
      <c r="H137" s="95"/>
    </row>
    <row r="138" spans="2:8" ht="15" customHeight="1" x14ac:dyDescent="0.2">
      <c r="B138" s="90"/>
      <c r="C138" s="90"/>
      <c r="D138" s="90"/>
      <c r="E138" s="90"/>
      <c r="F138" s="90"/>
      <c r="G138" s="90"/>
      <c r="H138" s="90"/>
    </row>
    <row r="139" spans="2:8" ht="15" customHeight="1" x14ac:dyDescent="0.2">
      <c r="B139" s="90"/>
      <c r="C139" s="90"/>
      <c r="D139" s="90"/>
      <c r="E139" s="90"/>
      <c r="F139" s="90"/>
      <c r="G139" s="90"/>
      <c r="H139" s="90"/>
    </row>
    <row r="140" spans="2:8" ht="15" customHeight="1" x14ac:dyDescent="0.2">
      <c r="B140" s="90"/>
      <c r="C140" s="90"/>
      <c r="D140" s="90"/>
      <c r="E140" s="90"/>
      <c r="F140" s="90"/>
      <c r="G140" s="90"/>
      <c r="H140" s="90"/>
    </row>
    <row r="141" spans="2:8" ht="15" customHeight="1" x14ac:dyDescent="0.2">
      <c r="B141" s="90"/>
      <c r="C141" s="90"/>
      <c r="D141" s="90"/>
      <c r="E141" s="90"/>
      <c r="F141" s="90"/>
      <c r="G141" s="90"/>
      <c r="H141" s="90"/>
    </row>
    <row r="142" spans="2:8" ht="15" customHeight="1" x14ac:dyDescent="0.2">
      <c r="B142" s="90"/>
      <c r="C142" s="90"/>
      <c r="D142" s="90"/>
      <c r="E142" s="90"/>
      <c r="F142" s="90"/>
      <c r="G142" s="90"/>
      <c r="H142" s="90"/>
    </row>
    <row r="143" spans="2:8" ht="15" customHeight="1" x14ac:dyDescent="0.2">
      <c r="B143" s="90"/>
      <c r="C143" s="90"/>
      <c r="D143" s="90"/>
      <c r="E143" s="90"/>
      <c r="F143" s="90"/>
      <c r="G143" s="90"/>
      <c r="H143" s="90"/>
    </row>
    <row r="144" spans="2:8" ht="15" customHeight="1" x14ac:dyDescent="0.2">
      <c r="B144" s="90"/>
      <c r="C144" s="90"/>
      <c r="D144" s="90"/>
      <c r="E144" s="90"/>
      <c r="F144" s="90"/>
      <c r="G144" s="90"/>
      <c r="H144" s="90"/>
    </row>
    <row r="145" spans="2:8" ht="15" customHeight="1" x14ac:dyDescent="0.2">
      <c r="B145" s="90"/>
      <c r="C145" s="90"/>
      <c r="D145" s="90"/>
      <c r="E145" s="90"/>
      <c r="F145" s="90"/>
      <c r="G145" s="90"/>
      <c r="H145" s="90"/>
    </row>
    <row r="146" spans="2:8" ht="15" customHeight="1" x14ac:dyDescent="0.2">
      <c r="B146" s="90"/>
      <c r="C146" s="90"/>
      <c r="D146" s="90"/>
      <c r="E146" s="90"/>
      <c r="F146" s="90"/>
      <c r="G146" s="90"/>
      <c r="H146" s="90"/>
    </row>
    <row r="147" spans="2:8" ht="15" customHeight="1" x14ac:dyDescent="0.2">
      <c r="B147" s="90"/>
      <c r="C147" s="90"/>
      <c r="D147" s="90"/>
      <c r="E147" s="90"/>
      <c r="F147" s="90"/>
      <c r="G147" s="90"/>
      <c r="H147" s="90"/>
    </row>
    <row r="148" spans="2:8" ht="15" customHeight="1" x14ac:dyDescent="0.2">
      <c r="B148" s="90"/>
      <c r="C148" s="90"/>
      <c r="D148" s="90"/>
      <c r="E148" s="90"/>
      <c r="F148" s="90"/>
      <c r="G148" s="90"/>
      <c r="H148" s="90"/>
    </row>
    <row r="149" spans="2:8" ht="15" customHeight="1" x14ac:dyDescent="0.2">
      <c r="B149" s="94"/>
      <c r="C149" s="94"/>
      <c r="D149" s="94"/>
      <c r="E149" s="94"/>
      <c r="F149" s="94"/>
      <c r="G149" s="94"/>
      <c r="H149" s="90"/>
    </row>
    <row r="150" spans="2:8" ht="15" customHeight="1" x14ac:dyDescent="0.2">
      <c r="B150" s="90"/>
      <c r="C150" s="90"/>
      <c r="D150" s="90"/>
      <c r="E150" s="90"/>
      <c r="F150" s="90"/>
      <c r="G150" s="90"/>
      <c r="H150" s="90"/>
    </row>
    <row r="151" spans="2:8" ht="15" customHeight="1" x14ac:dyDescent="0.2">
      <c r="B151" s="90"/>
      <c r="C151" s="90"/>
      <c r="D151" s="90"/>
      <c r="E151" s="90"/>
      <c r="F151" s="90"/>
      <c r="G151" s="90"/>
      <c r="H151" s="90"/>
    </row>
    <row r="152" spans="2:8" ht="15" customHeight="1" x14ac:dyDescent="0.2">
      <c r="B152" s="90"/>
      <c r="C152" s="90"/>
      <c r="D152" s="90"/>
      <c r="E152" s="90"/>
      <c r="F152" s="90"/>
      <c r="G152" s="90"/>
      <c r="H152" s="90"/>
    </row>
    <row r="153" spans="2:8" ht="15" customHeight="1" x14ac:dyDescent="0.2">
      <c r="B153" s="90"/>
      <c r="C153" s="90"/>
      <c r="D153" s="90"/>
      <c r="E153" s="90"/>
      <c r="F153" s="90"/>
      <c r="G153" s="90"/>
      <c r="H153" s="90"/>
    </row>
    <row r="154" spans="2:8" ht="15" customHeight="1" x14ac:dyDescent="0.2">
      <c r="B154" s="90"/>
      <c r="C154" s="90"/>
      <c r="D154" s="90"/>
      <c r="E154" s="90"/>
      <c r="F154" s="90"/>
      <c r="G154" s="90"/>
      <c r="H154" s="90"/>
    </row>
    <row r="155" spans="2:8" ht="15" customHeight="1" x14ac:dyDescent="0.2">
      <c r="B155" s="90"/>
      <c r="C155" s="90"/>
      <c r="D155" s="90"/>
      <c r="E155" s="90"/>
      <c r="F155" s="90"/>
      <c r="G155" s="90"/>
      <c r="H155" s="90"/>
    </row>
    <row r="156" spans="2:8" ht="15" customHeight="1" x14ac:dyDescent="0.2">
      <c r="B156" s="90"/>
      <c r="C156" s="90"/>
      <c r="D156" s="90"/>
      <c r="E156" s="90"/>
      <c r="F156" s="90"/>
      <c r="G156" s="90"/>
      <c r="H156" s="90"/>
    </row>
    <row r="157" spans="2:8" ht="15" customHeight="1" x14ac:dyDescent="0.2">
      <c r="B157" s="90"/>
      <c r="C157" s="90"/>
      <c r="D157" s="90"/>
      <c r="E157" s="90"/>
      <c r="F157" s="90"/>
      <c r="G157" s="90"/>
      <c r="H157" s="90"/>
    </row>
    <row r="158" spans="2:8" ht="15" customHeight="1" x14ac:dyDescent="0.2">
      <c r="B158" s="98"/>
      <c r="C158" s="98"/>
      <c r="D158" s="98"/>
      <c r="E158" s="98"/>
      <c r="F158" s="98"/>
      <c r="G158" s="98"/>
      <c r="H158" s="90"/>
    </row>
    <row r="159" spans="2:8" ht="15" customHeight="1" x14ac:dyDescent="0.2">
      <c r="B159" s="98"/>
      <c r="C159" s="98"/>
      <c r="D159" s="98"/>
      <c r="E159" s="98"/>
      <c r="F159" s="98"/>
      <c r="G159" s="98"/>
      <c r="H159" s="99"/>
    </row>
    <row r="160" spans="2:8" ht="15" customHeight="1" x14ac:dyDescent="0.2">
      <c r="B160" s="90"/>
      <c r="C160" s="90"/>
      <c r="D160" s="90"/>
      <c r="E160" s="90"/>
      <c r="F160" s="90"/>
      <c r="G160" s="90"/>
      <c r="H160" s="90"/>
    </row>
    <row r="161" spans="2:8" ht="15" customHeight="1" x14ac:dyDescent="0.2">
      <c r="B161" s="90"/>
      <c r="C161" s="90"/>
      <c r="D161" s="90"/>
      <c r="E161" s="90"/>
      <c r="F161" s="90"/>
      <c r="G161" s="90"/>
      <c r="H161" s="90"/>
    </row>
    <row r="162" spans="2:8" ht="15" customHeight="1" x14ac:dyDescent="0.2">
      <c r="B162" s="90"/>
      <c r="C162" s="90"/>
      <c r="D162" s="90"/>
      <c r="E162" s="90"/>
      <c r="F162" s="90"/>
      <c r="G162" s="90"/>
      <c r="H162" s="90"/>
    </row>
    <row r="163" spans="2:8" ht="15" customHeight="1" x14ac:dyDescent="0.2">
      <c r="B163" s="90"/>
      <c r="C163" s="90"/>
      <c r="D163" s="90"/>
      <c r="E163" s="90"/>
      <c r="F163" s="90"/>
      <c r="G163" s="90"/>
      <c r="H163" s="90"/>
    </row>
    <row r="164" spans="2:8" ht="15" customHeight="1" x14ac:dyDescent="0.2">
      <c r="B164" s="90"/>
      <c r="C164" s="90"/>
      <c r="D164" s="90"/>
      <c r="E164" s="90"/>
      <c r="F164" s="90"/>
      <c r="G164" s="90"/>
      <c r="H164" s="90"/>
    </row>
    <row r="165" spans="2:8" ht="15" customHeight="1" x14ac:dyDescent="0.2">
      <c r="B165" s="90"/>
      <c r="C165" s="90"/>
      <c r="D165" s="90"/>
      <c r="E165" s="90"/>
      <c r="F165" s="90"/>
      <c r="G165" s="90"/>
      <c r="H165" s="90"/>
    </row>
    <row r="166" spans="2:8" ht="15" customHeight="1" x14ac:dyDescent="0.2">
      <c r="B166" s="90"/>
      <c r="C166" s="90"/>
      <c r="D166" s="90"/>
      <c r="E166" s="90"/>
      <c r="F166" s="90"/>
      <c r="G166" s="90"/>
      <c r="H166" s="90"/>
    </row>
    <row r="167" spans="2:8" ht="15" customHeight="1" x14ac:dyDescent="0.2">
      <c r="B167" s="90"/>
      <c r="C167" s="90"/>
      <c r="D167" s="90"/>
      <c r="E167" s="90"/>
      <c r="F167" s="90"/>
      <c r="G167" s="90"/>
      <c r="H167" s="90"/>
    </row>
    <row r="168" spans="2:8" ht="15" customHeight="1" x14ac:dyDescent="0.2">
      <c r="B168" s="90"/>
      <c r="C168" s="90"/>
      <c r="D168" s="90"/>
      <c r="E168" s="90"/>
      <c r="F168" s="90"/>
      <c r="G168" s="90"/>
      <c r="H168" s="90"/>
    </row>
    <row r="169" spans="2:8" ht="15" customHeight="1" x14ac:dyDescent="0.2">
      <c r="B169" s="90"/>
      <c r="C169" s="90"/>
      <c r="D169" s="90"/>
      <c r="E169" s="90"/>
      <c r="F169" s="90"/>
      <c r="G169" s="90"/>
      <c r="H169" s="90"/>
    </row>
    <row r="170" spans="2:8" ht="15" customHeight="1" x14ac:dyDescent="0.2">
      <c r="B170" s="90"/>
      <c r="C170" s="90"/>
      <c r="D170" s="90"/>
      <c r="E170" s="90"/>
      <c r="F170" s="90"/>
      <c r="G170" s="90"/>
      <c r="H170" s="90"/>
    </row>
    <row r="171" spans="2:8" ht="15" customHeight="1" x14ac:dyDescent="0.2">
      <c r="B171" s="90"/>
      <c r="C171" s="90"/>
      <c r="D171" s="90"/>
      <c r="E171" s="90"/>
      <c r="F171" s="90"/>
      <c r="G171" s="90"/>
      <c r="H171" s="90"/>
    </row>
    <row r="172" spans="2:8" ht="15" customHeight="1" x14ac:dyDescent="0.2">
      <c r="B172" s="90"/>
      <c r="C172" s="90"/>
      <c r="D172" s="90"/>
      <c r="E172" s="90"/>
      <c r="F172" s="90"/>
      <c r="G172" s="90"/>
      <c r="H172" s="90"/>
    </row>
    <row r="173" spans="2:8" ht="15" customHeight="1" x14ac:dyDescent="0.2">
      <c r="B173" s="90"/>
      <c r="C173" s="90"/>
      <c r="D173" s="90"/>
      <c r="E173" s="90"/>
      <c r="F173" s="90"/>
      <c r="G173" s="90"/>
      <c r="H173" s="90"/>
    </row>
    <row r="174" spans="2:8" ht="15" customHeight="1" x14ac:dyDescent="0.2">
      <c r="B174" s="90"/>
      <c r="C174" s="90"/>
      <c r="D174" s="90"/>
      <c r="E174" s="90"/>
      <c r="F174" s="90"/>
      <c r="G174" s="90"/>
      <c r="H174" s="90"/>
    </row>
    <row r="175" spans="2:8" ht="15" customHeight="1" x14ac:dyDescent="0.2">
      <c r="B175" s="90"/>
      <c r="C175" s="90"/>
      <c r="D175" s="90"/>
      <c r="E175" s="90"/>
      <c r="F175" s="90"/>
      <c r="G175" s="90"/>
      <c r="H175" s="90"/>
    </row>
    <row r="176" spans="2:8" ht="15" customHeight="1" x14ac:dyDescent="0.2">
      <c r="B176" s="90"/>
      <c r="C176" s="90"/>
      <c r="D176" s="90"/>
      <c r="E176" s="90"/>
      <c r="F176" s="90"/>
      <c r="G176" s="90"/>
      <c r="H176" s="90"/>
    </row>
    <row r="177" spans="2:8" ht="15" customHeight="1" x14ac:dyDescent="0.2">
      <c r="B177" s="90"/>
      <c r="C177" s="90"/>
      <c r="D177" s="90"/>
      <c r="E177" s="90"/>
      <c r="F177" s="90"/>
      <c r="G177" s="90"/>
      <c r="H177" s="90"/>
    </row>
    <row r="178" spans="2:8" ht="15" customHeight="1" x14ac:dyDescent="0.2">
      <c r="B178" s="90"/>
      <c r="C178" s="90"/>
      <c r="D178" s="90"/>
      <c r="E178" s="90"/>
      <c r="F178" s="90"/>
      <c r="G178" s="90"/>
      <c r="H178" s="90"/>
    </row>
    <row r="179" spans="2:8" ht="15" customHeight="1" x14ac:dyDescent="0.2">
      <c r="B179" s="90"/>
      <c r="C179" s="90"/>
      <c r="D179" s="90"/>
      <c r="E179" s="90"/>
      <c r="F179" s="90"/>
      <c r="G179" s="90"/>
      <c r="H179" s="90"/>
    </row>
    <row r="180" spans="2:8" ht="15" customHeight="1" x14ac:dyDescent="0.2">
      <c r="B180" s="90"/>
      <c r="C180" s="90"/>
      <c r="D180" s="90"/>
      <c r="E180" s="90"/>
      <c r="F180" s="90"/>
      <c r="G180" s="90"/>
      <c r="H180" s="90"/>
    </row>
    <row r="181" spans="2:8" ht="15" customHeight="1" x14ac:dyDescent="0.2">
      <c r="B181" s="90"/>
      <c r="C181" s="90"/>
      <c r="D181" s="90"/>
      <c r="E181" s="90"/>
      <c r="F181" s="90"/>
      <c r="G181" s="90"/>
      <c r="H181" s="90"/>
    </row>
    <row r="182" spans="2:8" ht="15" customHeight="1" x14ac:dyDescent="0.2">
      <c r="B182" s="90"/>
      <c r="C182" s="90"/>
      <c r="D182" s="90"/>
      <c r="E182" s="90"/>
      <c r="F182" s="90"/>
      <c r="G182" s="90"/>
      <c r="H182" s="90"/>
    </row>
    <row r="183" spans="2:8" ht="15" customHeight="1" x14ac:dyDescent="0.2">
      <c r="B183" s="101"/>
      <c r="C183" s="100"/>
      <c r="D183" s="100"/>
      <c r="E183" s="100"/>
      <c r="F183" s="100"/>
      <c r="G183" s="100"/>
      <c r="H183" s="90"/>
    </row>
    <row r="184" spans="2:8" ht="15" customHeight="1" x14ac:dyDescent="0.2">
      <c r="B184" s="101"/>
      <c r="C184" s="100"/>
      <c r="D184" s="100"/>
      <c r="E184" s="100"/>
      <c r="F184" s="100"/>
      <c r="G184" s="100"/>
      <c r="H184" s="90"/>
    </row>
    <row r="185" spans="2:8" ht="15" customHeight="1" x14ac:dyDescent="0.2">
      <c r="B185" s="90"/>
      <c r="C185" s="90"/>
      <c r="D185" s="90"/>
      <c r="E185" s="90"/>
      <c r="F185" s="90"/>
      <c r="G185" s="90"/>
      <c r="H185" s="90"/>
    </row>
    <row r="186" spans="2:8" ht="15" customHeight="1" x14ac:dyDescent="0.2">
      <c r="B186" s="90"/>
      <c r="C186" s="90"/>
      <c r="D186" s="90"/>
      <c r="E186" s="90"/>
      <c r="F186" s="90"/>
      <c r="G186" s="90"/>
      <c r="H186" s="90"/>
    </row>
    <row r="187" spans="2:8" ht="15" customHeight="1" x14ac:dyDescent="0.2">
      <c r="B187" s="90"/>
      <c r="C187" s="90"/>
      <c r="D187" s="90"/>
      <c r="E187" s="90"/>
      <c r="F187" s="90"/>
      <c r="G187" s="90"/>
      <c r="H187" s="90"/>
    </row>
    <row r="188" spans="2:8" ht="15" customHeight="1" x14ac:dyDescent="0.2">
      <c r="B188" s="90"/>
      <c r="C188" s="90"/>
      <c r="D188" s="90"/>
      <c r="E188" s="90"/>
      <c r="F188" s="90"/>
      <c r="G188" s="90"/>
      <c r="H188" s="90"/>
    </row>
    <row r="189" spans="2:8" ht="15" customHeight="1" x14ac:dyDescent="0.2">
      <c r="B189" s="90"/>
      <c r="C189" s="90"/>
      <c r="D189" s="90"/>
      <c r="E189" s="90"/>
      <c r="F189" s="90"/>
      <c r="G189" s="90"/>
      <c r="H189" s="90"/>
    </row>
    <row r="190" spans="2:8" ht="15" customHeight="1" x14ac:dyDescent="0.2">
      <c r="B190" s="101"/>
      <c r="C190" s="100"/>
      <c r="D190" s="100"/>
      <c r="E190" s="100"/>
      <c r="F190" s="100"/>
      <c r="G190" s="100"/>
      <c r="H190" s="90"/>
    </row>
    <row r="191" spans="2:8" ht="15" customHeight="1" x14ac:dyDescent="0.2">
      <c r="B191" s="101"/>
      <c r="C191" s="100"/>
      <c r="D191" s="100"/>
      <c r="E191" s="100"/>
      <c r="F191" s="100"/>
      <c r="G191" s="100"/>
      <c r="H191" s="90"/>
    </row>
    <row r="192" spans="2:8" ht="15" customHeight="1" x14ac:dyDescent="0.2">
      <c r="B192" s="90"/>
      <c r="C192" s="90"/>
      <c r="D192" s="90"/>
      <c r="E192" s="90"/>
      <c r="F192" s="90"/>
      <c r="G192" s="90"/>
      <c r="H192" s="90"/>
    </row>
    <row r="193" spans="2:8" ht="15" customHeight="1" x14ac:dyDescent="0.2">
      <c r="B193" s="90"/>
      <c r="C193" s="90"/>
      <c r="D193" s="90"/>
      <c r="E193" s="90"/>
      <c r="F193" s="90"/>
      <c r="G193" s="90"/>
      <c r="H193" s="90"/>
    </row>
    <row r="194" spans="2:8" ht="15" customHeight="1" x14ac:dyDescent="0.2">
      <c r="B194" s="101"/>
      <c r="C194" s="100"/>
      <c r="D194" s="100"/>
      <c r="E194" s="100"/>
      <c r="F194" s="100"/>
      <c r="G194" s="100"/>
      <c r="H194" s="90"/>
    </row>
    <row r="195" spans="2:8" ht="15" customHeight="1" x14ac:dyDescent="0.2">
      <c r="B195" s="101"/>
      <c r="C195" s="100"/>
      <c r="D195" s="100"/>
      <c r="E195" s="100"/>
      <c r="F195" s="100"/>
      <c r="G195" s="100"/>
      <c r="H195" s="90"/>
    </row>
  </sheetData>
  <sheetProtection selectLockedCells="1"/>
  <dataValidations count="1">
    <dataValidation type="list" allowBlank="1" showInputMessage="1" showErrorMessage="1" sqref="H76 H69 H62 H49 H41 H35:H36 H28 H18 H4 H22" xr:uid="{B29308C3-0806-49B7-91C4-EA945A1B6E6A}">
      <formula1>"Ja,Nein"</formula1>
    </dataValidation>
  </dataValidations>
  <pageMargins left="0.78740157480314965" right="0.39370078740157483" top="0.98425196850393704" bottom="0.78740157480314965" header="0.31496062992125984" footer="0.19685039370078741"/>
  <pageSetup paperSize="9" scale="86" orientation="portrait" r:id="rId1"/>
  <headerFooter alignWithMargins="0">
    <oddHeader>&amp;C&amp;G</oddHeader>
  </headerFooter>
  <rowBreaks count="1" manualBreakCount="1">
    <brk id="1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CFA85-43C1-4C6C-9BB6-7A7AE0ABB5D8}">
  <sheetPr codeName="Tabelle2"/>
  <dimension ref="A1:AG34"/>
  <sheetViews>
    <sheetView showGridLines="0" showRowColHeaders="0" workbookViewId="0">
      <selection activeCell="G11" sqref="G11:X11"/>
    </sheetView>
  </sheetViews>
  <sheetFormatPr baseColWidth="10" defaultColWidth="0" defaultRowHeight="24.95" customHeight="1" zeroHeight="1" x14ac:dyDescent="0.2"/>
  <cols>
    <col min="1" max="1" width="3.28515625" style="76" customWidth="1"/>
    <col min="2" max="25" width="5.7109375" style="76" customWidth="1"/>
    <col min="26" max="26" width="130.7109375" style="76" customWidth="1"/>
    <col min="27" max="33" width="5.7109375" style="76" hidden="1" customWidth="1"/>
    <col min="34" max="16384" width="11.42578125" style="76" hidden="1"/>
  </cols>
  <sheetData>
    <row r="1" spans="2:27" ht="24.95" customHeight="1" x14ac:dyDescent="0.2">
      <c r="R1" s="78"/>
      <c r="S1" s="79"/>
      <c r="T1" s="79"/>
      <c r="U1" s="79"/>
      <c r="V1" s="79"/>
      <c r="W1" s="79"/>
      <c r="X1" s="79"/>
      <c r="Y1" s="78"/>
      <c r="Z1" s="78"/>
      <c r="AA1" s="78"/>
    </row>
    <row r="2" spans="2:27" s="77" customFormat="1" ht="24.95" customHeight="1" x14ac:dyDescent="0.2">
      <c r="B2" s="119" t="s">
        <v>119</v>
      </c>
      <c r="S2" s="208" t="s">
        <v>121</v>
      </c>
      <c r="T2" s="208"/>
      <c r="U2" s="208"/>
      <c r="V2" s="208"/>
      <c r="W2" s="208"/>
      <c r="X2" s="208"/>
      <c r="Y2" s="78"/>
      <c r="Z2" s="78"/>
      <c r="AA2" s="78"/>
    </row>
    <row r="3" spans="2:27" s="77" customFormat="1" ht="24.95" customHeight="1" x14ac:dyDescent="0.2">
      <c r="B3" s="87" t="s">
        <v>148</v>
      </c>
      <c r="R3" s="78"/>
      <c r="S3" s="208"/>
      <c r="T3" s="208"/>
      <c r="U3" s="208"/>
      <c r="V3" s="208"/>
      <c r="W3" s="208"/>
      <c r="X3" s="208"/>
      <c r="Y3" s="78"/>
      <c r="Z3" s="78"/>
      <c r="AA3" s="78"/>
    </row>
    <row r="4" spans="2:27" ht="10.5" customHeight="1" x14ac:dyDescent="0.2"/>
    <row r="5" spans="2:27" s="83" customFormat="1" ht="15" customHeight="1" x14ac:dyDescent="0.2"/>
    <row r="6" spans="2:27" s="83" customFormat="1" ht="24.95" customHeight="1" x14ac:dyDescent="0.2">
      <c r="B6" s="84" t="s">
        <v>134</v>
      </c>
      <c r="C6" s="82"/>
      <c r="D6" s="82"/>
      <c r="E6" s="82"/>
      <c r="F6" s="82"/>
      <c r="G6" s="82"/>
      <c r="H6" s="82"/>
      <c r="I6" s="82"/>
      <c r="J6" s="82"/>
      <c r="K6" s="82"/>
      <c r="L6" s="82"/>
      <c r="M6" s="82"/>
      <c r="N6" s="82"/>
      <c r="O6" s="82"/>
      <c r="P6" s="82"/>
      <c r="Q6" s="82"/>
      <c r="R6" s="82"/>
      <c r="S6" s="82"/>
      <c r="T6" s="82"/>
      <c r="U6" s="82"/>
      <c r="V6" s="82"/>
      <c r="W6" s="82"/>
      <c r="X6" s="126" t="s">
        <v>196</v>
      </c>
    </row>
    <row r="7" spans="2:27" s="83" customFormat="1" ht="5.0999999999999996" customHeight="1" x14ac:dyDescent="0.2">
      <c r="B7" s="84"/>
      <c r="C7" s="82"/>
      <c r="D7" s="82"/>
      <c r="E7" s="82"/>
      <c r="F7" s="82"/>
      <c r="G7" s="82"/>
      <c r="H7" s="82"/>
      <c r="I7" s="82"/>
      <c r="J7" s="82"/>
      <c r="K7" s="82"/>
      <c r="L7" s="82"/>
      <c r="M7" s="82"/>
      <c r="N7" s="82"/>
      <c r="O7" s="82"/>
      <c r="P7" s="82"/>
      <c r="Q7" s="82"/>
      <c r="R7" s="82"/>
      <c r="S7" s="82"/>
      <c r="T7" s="82"/>
      <c r="U7" s="82"/>
      <c r="V7" s="82"/>
      <c r="W7" s="82"/>
      <c r="X7" s="82"/>
    </row>
    <row r="8" spans="2:27" s="83" customFormat="1" ht="24.95" customHeight="1" x14ac:dyDescent="0.2">
      <c r="B8" s="83" t="s">
        <v>129</v>
      </c>
      <c r="G8" s="212"/>
      <c r="H8" s="213"/>
      <c r="I8" s="213"/>
      <c r="J8" s="214"/>
      <c r="K8" s="125" t="str">
        <f>IF(G8&gt;0,"","Bitte gewünschtes Datum eintragen")</f>
        <v>Bitte gewünschtes Datum eintragen</v>
      </c>
      <c r="L8" s="82"/>
      <c r="M8" s="82"/>
      <c r="N8" s="82"/>
      <c r="O8" s="82"/>
      <c r="P8" s="82"/>
      <c r="Q8" s="82"/>
      <c r="R8" s="82"/>
      <c r="S8" s="82"/>
      <c r="T8" s="82"/>
      <c r="U8" s="82"/>
      <c r="V8" s="82"/>
      <c r="W8" s="82"/>
      <c r="X8" s="82"/>
    </row>
    <row r="9" spans="2:27" s="83" customFormat="1" ht="5.0999999999999996" customHeight="1" x14ac:dyDescent="0.2"/>
    <row r="10" spans="2:27" s="83" customFormat="1" ht="24.95" customHeight="1" x14ac:dyDescent="0.2">
      <c r="B10" s="83" t="s">
        <v>131</v>
      </c>
      <c r="G10" s="120"/>
      <c r="H10" s="85" t="s">
        <v>132</v>
      </c>
      <c r="K10" s="125" t="str">
        <f>IF(AND(G10&gt;0,G12&gt;0),"Bitte nur eine Zahlungsweise wählen",IF(OR(G10&gt;0,G12&gt;0),"","Bitte gewünschte Zahlungsweise eintragen"))</f>
        <v>Bitte gewünschte Zahlungsweise eintragen</v>
      </c>
    </row>
    <row r="11" spans="2:27" s="83" customFormat="1" ht="5.0999999999999996" customHeight="1" x14ac:dyDescent="0.2">
      <c r="B11" s="84"/>
      <c r="C11" s="82"/>
      <c r="D11" s="82"/>
      <c r="E11" s="82"/>
      <c r="F11" s="82"/>
      <c r="G11" s="82"/>
      <c r="H11" s="82"/>
      <c r="I11" s="82"/>
      <c r="J11" s="82"/>
      <c r="N11" s="82"/>
      <c r="O11" s="82"/>
      <c r="P11" s="82"/>
      <c r="Q11" s="82"/>
      <c r="R11" s="82"/>
      <c r="S11" s="82"/>
      <c r="T11" s="82"/>
      <c r="U11" s="82"/>
      <c r="V11" s="82"/>
      <c r="W11" s="82"/>
      <c r="X11" s="82"/>
    </row>
    <row r="12" spans="2:27" s="83" customFormat="1" ht="24.95" customHeight="1" x14ac:dyDescent="0.2">
      <c r="G12" s="120"/>
      <c r="H12" s="85" t="s">
        <v>133</v>
      </c>
      <c r="O12" s="125"/>
    </row>
    <row r="13" spans="2:27" s="83" customFormat="1" ht="30" customHeight="1" x14ac:dyDescent="0.2"/>
    <row r="14" spans="2:27" s="83" customFormat="1" ht="24.95" customHeight="1" x14ac:dyDescent="0.2">
      <c r="B14" s="84" t="s">
        <v>135</v>
      </c>
      <c r="C14" s="82"/>
      <c r="D14" s="82"/>
      <c r="E14" s="82"/>
      <c r="F14" s="82"/>
      <c r="G14" s="82"/>
      <c r="H14" s="82"/>
      <c r="I14" s="82"/>
      <c r="J14" s="82"/>
      <c r="K14" s="82"/>
      <c r="L14" s="82"/>
      <c r="M14" s="82"/>
      <c r="N14" s="82"/>
      <c r="O14" s="82"/>
      <c r="P14" s="82"/>
      <c r="Q14" s="82"/>
      <c r="R14" s="82"/>
      <c r="S14" s="82"/>
      <c r="T14" s="82"/>
      <c r="U14" s="82"/>
      <c r="V14" s="82"/>
      <c r="W14" s="82"/>
      <c r="X14" s="82"/>
    </row>
    <row r="15" spans="2:27" s="83" customFormat="1" ht="5.0999999999999996" customHeight="1" x14ac:dyDescent="0.2">
      <c r="B15" s="84"/>
      <c r="C15" s="82"/>
      <c r="D15" s="82"/>
      <c r="E15" s="82"/>
      <c r="F15" s="82"/>
      <c r="G15" s="82"/>
      <c r="H15" s="82"/>
      <c r="I15" s="82"/>
      <c r="J15" s="82"/>
      <c r="K15" s="82"/>
      <c r="L15" s="82"/>
      <c r="M15" s="82"/>
      <c r="N15" s="82"/>
      <c r="O15" s="82"/>
      <c r="P15" s="82"/>
      <c r="Q15" s="82"/>
      <c r="R15" s="82"/>
      <c r="S15" s="82"/>
      <c r="T15" s="82"/>
      <c r="U15" s="82"/>
      <c r="V15" s="82"/>
      <c r="W15" s="82"/>
      <c r="X15" s="82"/>
    </row>
    <row r="16" spans="2:27" s="83" customFormat="1" ht="24.95" customHeight="1" x14ac:dyDescent="0.2">
      <c r="G16" s="120"/>
      <c r="H16" s="85" t="s">
        <v>194</v>
      </c>
    </row>
    <row r="17" spans="2:24" s="83" customFormat="1" ht="5.0999999999999996" customHeight="1" x14ac:dyDescent="0.2"/>
    <row r="18" spans="2:24" s="83" customFormat="1" ht="24.95" customHeight="1" x14ac:dyDescent="0.2">
      <c r="B18" s="83" t="s">
        <v>62</v>
      </c>
      <c r="F18" s="123" t="str">
        <f>IF($G$16&gt;0,"",IF(G18&gt;0,"","&gt;"))</f>
        <v>&gt;</v>
      </c>
      <c r="G18" s="205"/>
      <c r="H18" s="206"/>
      <c r="I18" s="206"/>
      <c r="J18" s="206"/>
      <c r="K18" s="206"/>
      <c r="L18" s="206"/>
      <c r="M18" s="206"/>
      <c r="N18" s="206"/>
      <c r="O18" s="206"/>
      <c r="P18" s="206"/>
      <c r="Q18" s="206"/>
      <c r="R18" s="206"/>
      <c r="S18" s="206"/>
      <c r="T18" s="206"/>
      <c r="U18" s="206"/>
      <c r="V18" s="206"/>
      <c r="W18" s="206"/>
      <c r="X18" s="207"/>
    </row>
    <row r="19" spans="2:24" s="83" customFormat="1" ht="5.0999999999999996" customHeight="1" x14ac:dyDescent="0.2">
      <c r="F19" s="123"/>
    </row>
    <row r="20" spans="2:24" s="83" customFormat="1" ht="24.95" customHeight="1" x14ac:dyDescent="0.2">
      <c r="B20" s="83" t="s">
        <v>63</v>
      </c>
      <c r="F20" s="123" t="str">
        <f>IF($G$16&gt;0,"",IF(G20&gt;0,"","&gt;"))</f>
        <v>&gt;</v>
      </c>
      <c r="G20" s="205"/>
      <c r="H20" s="206"/>
      <c r="I20" s="207"/>
      <c r="K20" s="205"/>
      <c r="L20" s="206"/>
      <c r="M20" s="206"/>
      <c r="N20" s="206"/>
      <c r="O20" s="206"/>
      <c r="P20" s="206"/>
      <c r="Q20" s="206"/>
      <c r="R20" s="206"/>
      <c r="S20" s="206"/>
      <c r="T20" s="206"/>
      <c r="U20" s="206"/>
      <c r="V20" s="206"/>
      <c r="W20" s="206"/>
      <c r="X20" s="207"/>
    </row>
    <row r="21" spans="2:24" s="83" customFormat="1" ht="5.0999999999999996" customHeight="1" x14ac:dyDescent="0.2">
      <c r="B21" s="84"/>
      <c r="C21" s="82"/>
      <c r="D21" s="82"/>
      <c r="E21" s="82"/>
      <c r="F21" s="82"/>
      <c r="G21" s="82"/>
      <c r="H21" s="82"/>
      <c r="I21" s="82"/>
      <c r="J21" s="82"/>
      <c r="K21" s="82"/>
      <c r="L21" s="82"/>
      <c r="M21" s="82"/>
      <c r="N21" s="82"/>
      <c r="O21" s="82"/>
      <c r="P21" s="82"/>
      <c r="Q21" s="82"/>
      <c r="R21" s="82"/>
      <c r="S21" s="82"/>
      <c r="T21" s="82"/>
      <c r="U21" s="82"/>
      <c r="V21" s="82"/>
      <c r="W21" s="82"/>
      <c r="X21" s="82"/>
    </row>
    <row r="22" spans="2:24" s="83" customFormat="1" ht="24.95" customHeight="1" x14ac:dyDescent="0.2">
      <c r="G22" s="120"/>
      <c r="H22" s="85" t="s">
        <v>205</v>
      </c>
      <c r="L22" s="129"/>
      <c r="N22" s="120"/>
      <c r="O22" s="85" t="s">
        <v>138</v>
      </c>
    </row>
    <row r="23" spans="2:24" s="83" customFormat="1" ht="45" customHeight="1" x14ac:dyDescent="0.2">
      <c r="G23" s="130"/>
      <c r="H23" s="211" t="s">
        <v>206</v>
      </c>
      <c r="I23" s="211"/>
      <c r="J23" s="211"/>
      <c r="K23" s="211"/>
      <c r="L23" s="211"/>
      <c r="M23" s="211"/>
      <c r="N23" s="211"/>
      <c r="O23" s="211"/>
      <c r="P23" s="211"/>
      <c r="Q23" s="211"/>
      <c r="R23" s="211"/>
      <c r="S23" s="211"/>
      <c r="T23" s="211"/>
      <c r="U23" s="211"/>
      <c r="V23" s="211"/>
      <c r="W23" s="211"/>
      <c r="X23" s="211"/>
    </row>
    <row r="24" spans="2:24" s="83" customFormat="1" ht="24.95" customHeight="1" x14ac:dyDescent="0.2">
      <c r="G24" s="120"/>
      <c r="H24" s="85" t="s">
        <v>201</v>
      </c>
      <c r="S24" s="121" t="str">
        <f>IF($G$24&gt;0,"Separate Anfrage notwendig ! ","")</f>
        <v/>
      </c>
    </row>
    <row r="25" spans="2:24" s="83" customFormat="1" ht="5.0999999999999996" customHeight="1" x14ac:dyDescent="0.2"/>
    <row r="26" spans="2:24" s="83" customFormat="1" ht="24.95" customHeight="1" x14ac:dyDescent="0.2">
      <c r="G26" s="120"/>
      <c r="H26" s="85" t="s">
        <v>141</v>
      </c>
      <c r="N26" s="86"/>
      <c r="R26" s="205"/>
      <c r="S26" s="206"/>
      <c r="T26" s="206"/>
      <c r="U26" s="206"/>
      <c r="V26" s="206"/>
      <c r="W26" s="206"/>
      <c r="X26" s="207"/>
    </row>
    <row r="27" spans="2:24" s="83" customFormat="1" ht="5.0999999999999996" customHeight="1" x14ac:dyDescent="0.2"/>
    <row r="28" spans="2:24" s="83" customFormat="1" ht="15" customHeight="1" thickBot="1" x14ac:dyDescent="0.25"/>
    <row r="29" spans="2:24" ht="24.95" customHeight="1" thickBot="1" x14ac:dyDescent="0.25">
      <c r="G29" s="202" t="s">
        <v>193</v>
      </c>
      <c r="H29" s="203"/>
      <c r="I29" s="203"/>
      <c r="J29" s="203"/>
      <c r="K29" s="203"/>
      <c r="L29" s="203"/>
      <c r="M29" s="203"/>
      <c r="N29" s="203"/>
      <c r="O29" s="203"/>
      <c r="P29" s="203"/>
      <c r="Q29" s="203"/>
      <c r="R29" s="203"/>
      <c r="S29" s="203"/>
      <c r="T29" s="203"/>
      <c r="U29" s="203"/>
      <c r="V29" s="203"/>
      <c r="W29" s="203"/>
      <c r="X29" s="204"/>
    </row>
    <row r="30" spans="2:24" ht="24.95" customHeight="1" x14ac:dyDescent="0.2"/>
    <row r="31" spans="2:24" ht="200.1" customHeight="1" x14ac:dyDescent="0.2"/>
    <row r="32" spans="2:24" ht="24.95" hidden="1" customHeight="1" x14ac:dyDescent="0.2">
      <c r="G32" s="76" t="s">
        <v>202</v>
      </c>
    </row>
    <row r="33" spans="7:7" ht="24.95" hidden="1" customHeight="1" x14ac:dyDescent="0.2">
      <c r="G33" s="76" t="s">
        <v>203</v>
      </c>
    </row>
    <row r="34" spans="7:7" ht="24.95" hidden="1" customHeight="1" x14ac:dyDescent="0.2">
      <c r="G34" s="76" t="s">
        <v>204</v>
      </c>
    </row>
  </sheetData>
  <sheetProtection algorithmName="SHA-512" hashValue="v3brPMVyZ5jJCg0jastEiuutJNDF2sr52LnshBj1zpC8FRrvf8Yp28dQV3ktAe967VpvmAT/Meso3B43oHcJEA==" saltValue="Iw+WN5ox0+QxAXX3KN4I7w==" spinCount="100000" sheet="1" objects="1" scenarios="1"/>
  <mergeCells count="8">
    <mergeCell ref="S2:X3"/>
    <mergeCell ref="G29:X29"/>
    <mergeCell ref="H23:X23"/>
    <mergeCell ref="G8:J8"/>
    <mergeCell ref="G18:X18"/>
    <mergeCell ref="G20:I20"/>
    <mergeCell ref="K20:X20"/>
    <mergeCell ref="R26:X26"/>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29903-11CA-4810-A1FE-392061CDB20E}">
  <sheetPr codeName="Tabelle3"/>
  <dimension ref="A1:AG26"/>
  <sheetViews>
    <sheetView showGridLines="0" showRowColHeaders="0" workbookViewId="0">
      <selection activeCell="G11" sqref="G11:X11"/>
    </sheetView>
  </sheetViews>
  <sheetFormatPr baseColWidth="10" defaultColWidth="0" defaultRowHeight="24.95" customHeight="1" zeroHeight="1" x14ac:dyDescent="0.2"/>
  <cols>
    <col min="1" max="1" width="3.28515625" style="76" customWidth="1"/>
    <col min="2" max="25" width="5.7109375" style="76" customWidth="1"/>
    <col min="26" max="26" width="130.7109375" style="76" customWidth="1"/>
    <col min="27" max="33" width="5.7109375" style="76" hidden="1" customWidth="1"/>
    <col min="34" max="16384" width="11.42578125" style="76" hidden="1"/>
  </cols>
  <sheetData>
    <row r="1" spans="2:27" ht="24.95" customHeight="1" x14ac:dyDescent="0.2">
      <c r="R1" s="78"/>
      <c r="S1" s="79"/>
      <c r="T1" s="79"/>
      <c r="U1" s="79"/>
      <c r="V1" s="79"/>
      <c r="W1" s="79"/>
      <c r="X1" s="79"/>
      <c r="Y1" s="78"/>
      <c r="Z1" s="78"/>
      <c r="AA1" s="78"/>
    </row>
    <row r="2" spans="2:27" s="77" customFormat="1" ht="24.95" customHeight="1" x14ac:dyDescent="0.2">
      <c r="B2" s="119" t="s">
        <v>119</v>
      </c>
      <c r="S2" s="208" t="s">
        <v>121</v>
      </c>
      <c r="T2" s="208"/>
      <c r="U2" s="208"/>
      <c r="V2" s="208"/>
      <c r="W2" s="208"/>
      <c r="X2" s="208"/>
      <c r="Y2" s="78"/>
      <c r="Z2" s="78"/>
      <c r="AA2" s="78"/>
    </row>
    <row r="3" spans="2:27" s="77" customFormat="1" ht="24.95" customHeight="1" x14ac:dyDescent="0.2">
      <c r="B3" s="87" t="s">
        <v>148</v>
      </c>
      <c r="R3" s="78"/>
      <c r="S3" s="208"/>
      <c r="T3" s="208"/>
      <c r="U3" s="208"/>
      <c r="V3" s="208"/>
      <c r="W3" s="208"/>
      <c r="X3" s="208"/>
      <c r="Y3" s="78"/>
      <c r="Z3" s="78"/>
      <c r="AA3" s="78"/>
    </row>
    <row r="4" spans="2:27" ht="10.5" customHeight="1" x14ac:dyDescent="0.2"/>
    <row r="5" spans="2:27" s="83" customFormat="1" ht="24.95" customHeight="1" x14ac:dyDescent="0.2">
      <c r="B5" s="84" t="s">
        <v>142</v>
      </c>
      <c r="C5" s="82"/>
      <c r="D5" s="82"/>
      <c r="E5" s="82"/>
      <c r="F5" s="82"/>
      <c r="G5" s="82"/>
      <c r="H5" s="82"/>
      <c r="I5" s="82"/>
      <c r="J5" s="82"/>
      <c r="K5" s="82"/>
      <c r="L5" s="82"/>
      <c r="M5" s="82"/>
      <c r="N5" s="82"/>
      <c r="O5" s="82"/>
      <c r="P5" s="82"/>
      <c r="Q5" s="82"/>
      <c r="R5" s="82"/>
      <c r="S5" s="82"/>
      <c r="T5" s="82"/>
      <c r="U5" s="82"/>
      <c r="V5" s="82"/>
      <c r="W5" s="82"/>
      <c r="X5" s="126" t="s">
        <v>197</v>
      </c>
    </row>
    <row r="6" spans="2:27" s="83" customFormat="1" ht="5.0999999999999996" customHeight="1" x14ac:dyDescent="0.2">
      <c r="B6" s="84"/>
      <c r="C6" s="82"/>
      <c r="D6" s="82"/>
      <c r="E6" s="82"/>
      <c r="F6" s="82"/>
      <c r="G6" s="82"/>
      <c r="H6" s="82"/>
      <c r="I6" s="82"/>
      <c r="J6" s="82"/>
      <c r="K6" s="82"/>
      <c r="L6" s="82"/>
      <c r="M6" s="82"/>
      <c r="N6" s="82"/>
      <c r="O6" s="82"/>
      <c r="P6" s="82"/>
      <c r="Q6" s="82"/>
      <c r="R6" s="82"/>
      <c r="S6" s="82"/>
      <c r="T6" s="82"/>
      <c r="U6" s="82"/>
      <c r="V6" s="82"/>
      <c r="W6" s="82"/>
      <c r="X6" s="82"/>
    </row>
    <row r="7" spans="2:27" s="83" customFormat="1" ht="24.95" customHeight="1" x14ac:dyDescent="0.2">
      <c r="B7" s="120"/>
      <c r="C7" s="85" t="s">
        <v>143</v>
      </c>
      <c r="I7" s="127" t="str">
        <f>IF($B$7&gt;0,"&gt;","")</f>
        <v/>
      </c>
      <c r="J7" s="118" t="str">
        <f>IF($B$7&gt;0,"weiter zur Erfassung der Details","")</f>
        <v/>
      </c>
    </row>
    <row r="8" spans="2:27" s="83" customFormat="1" ht="17.100000000000001" customHeight="1" x14ac:dyDescent="0.2"/>
    <row r="9" spans="2:27" s="83" customFormat="1" ht="24.95" customHeight="1" x14ac:dyDescent="0.2">
      <c r="B9" s="120"/>
      <c r="C9" s="85" t="str">
        <f>IF($B$7&gt;0,"Privathaftpflicht-Versicherung","Privathaftpflicht-Versicherung")</f>
        <v>Privathaftpflicht-Versicherung</v>
      </c>
      <c r="I9" s="127" t="str">
        <f>IF(AND($B$7&gt;0,$B$9&gt;0),"&gt;","")</f>
        <v/>
      </c>
      <c r="J9" s="118" t="str">
        <f>IF(AND($B$7&gt;0,$B$9&gt;0),"weiter zur Erfassung der Details","")</f>
        <v/>
      </c>
    </row>
    <row r="10" spans="2:27" s="83" customFormat="1" ht="17.100000000000001" customHeight="1" x14ac:dyDescent="0.2">
      <c r="C10" s="128" t="str">
        <f>IF($B$7&gt;0,"",IF(AND(B7="",B9&gt;0),"(nur in Kombination mit der Hausrat-Versicherung möglich)",""))</f>
        <v/>
      </c>
    </row>
    <row r="11" spans="2:27" s="83" customFormat="1" ht="24.95" customHeight="1" x14ac:dyDescent="0.2">
      <c r="B11" s="120"/>
      <c r="C11" s="85" t="s">
        <v>144</v>
      </c>
      <c r="I11" s="127" t="str">
        <f>IF($B$11&gt;0,"&gt;","")</f>
        <v/>
      </c>
      <c r="J11" s="118" t="str">
        <f>IF($B$11&gt;0,"weiter zur Erfassung der Details","")</f>
        <v/>
      </c>
    </row>
    <row r="12" spans="2:27" s="83" customFormat="1" ht="17.100000000000001" customHeight="1" x14ac:dyDescent="0.2">
      <c r="I12" s="127"/>
    </row>
    <row r="13" spans="2:27" s="83" customFormat="1" ht="24.95" customHeight="1" x14ac:dyDescent="0.2">
      <c r="B13" s="120"/>
      <c r="C13" s="85" t="s">
        <v>145</v>
      </c>
      <c r="I13" s="127" t="str">
        <f>IF($B$13&gt;0,"&gt;","")</f>
        <v/>
      </c>
      <c r="J13" s="118" t="str">
        <f>IF($B$13&gt;0,"weiter zur Erfassung der Details","")</f>
        <v/>
      </c>
    </row>
    <row r="14" spans="2:27" s="83" customFormat="1" ht="17.100000000000001" customHeight="1" x14ac:dyDescent="0.2"/>
    <row r="15" spans="2:27" s="83" customFormat="1" ht="24.95" customHeight="1" x14ac:dyDescent="0.2">
      <c r="B15" s="120"/>
      <c r="C15" s="85" t="s">
        <v>187</v>
      </c>
      <c r="I15" s="127" t="str">
        <f>IF($B$15&gt;0,"&gt;","")</f>
        <v/>
      </c>
      <c r="J15" s="118" t="str">
        <f>IF($B$15&gt;0,"weiter zur Erfassung der Details","")</f>
        <v/>
      </c>
    </row>
    <row r="16" spans="2:27" s="83" customFormat="1" ht="17.100000000000001" customHeight="1" x14ac:dyDescent="0.2"/>
    <row r="17" spans="2:24" s="83" customFormat="1" ht="24.95" customHeight="1" x14ac:dyDescent="0.2">
      <c r="B17" s="120"/>
      <c r="C17" s="85" t="s">
        <v>147</v>
      </c>
      <c r="I17" s="127" t="str">
        <f>IF($B$17&gt;0,"&gt;","")</f>
        <v/>
      </c>
      <c r="J17" s="118" t="str">
        <f>IF($B$17&gt;0,"weiter zur Erfassung der Details","")</f>
        <v/>
      </c>
    </row>
    <row r="18" spans="2:24" s="83" customFormat="1" ht="17.100000000000001" customHeight="1" x14ac:dyDescent="0.2"/>
    <row r="19" spans="2:24" s="83" customFormat="1" ht="24.95" customHeight="1" x14ac:dyDescent="0.2">
      <c r="B19" s="120"/>
      <c r="C19" s="85" t="s">
        <v>146</v>
      </c>
      <c r="I19" s="127" t="str">
        <f>IF($B$19&gt;0,"&gt;","")</f>
        <v/>
      </c>
      <c r="J19" s="118" t="str">
        <f>IF($B$19&gt;0,"weiter zur Erfassung der Details","")</f>
        <v/>
      </c>
    </row>
    <row r="20" spans="2:24" s="83" customFormat="1" ht="17.100000000000001" customHeight="1" x14ac:dyDescent="0.2"/>
    <row r="21" spans="2:24" s="83" customFormat="1" ht="24.95" customHeight="1" x14ac:dyDescent="0.2">
      <c r="B21" s="117" t="s">
        <v>169</v>
      </c>
      <c r="C21" s="85"/>
      <c r="M21" s="120"/>
      <c r="N21" s="85" t="s">
        <v>72</v>
      </c>
    </row>
    <row r="22" spans="2:24" ht="5.0999999999999996" customHeight="1" x14ac:dyDescent="0.2"/>
    <row r="23" spans="2:24" ht="5.0999999999999996" customHeight="1" thickBot="1" x14ac:dyDescent="0.25"/>
    <row r="24" spans="2:24" ht="24.95" customHeight="1" thickBot="1" x14ac:dyDescent="0.25">
      <c r="G24" s="202" t="s">
        <v>198</v>
      </c>
      <c r="H24" s="203"/>
      <c r="I24" s="203"/>
      <c r="J24" s="203"/>
      <c r="K24" s="203"/>
      <c r="L24" s="203"/>
      <c r="M24" s="203"/>
      <c r="N24" s="203"/>
      <c r="O24" s="203"/>
      <c r="P24" s="203"/>
      <c r="Q24" s="203"/>
      <c r="R24" s="203"/>
      <c r="S24" s="203"/>
      <c r="T24" s="203"/>
      <c r="U24" s="203"/>
      <c r="V24" s="203"/>
      <c r="W24" s="203"/>
      <c r="X24" s="204"/>
    </row>
    <row r="25" spans="2:24" ht="24.95" customHeight="1" x14ac:dyDescent="0.2"/>
    <row r="26" spans="2:24" ht="200.1" customHeight="1" x14ac:dyDescent="0.2"/>
  </sheetData>
  <sheetProtection algorithmName="SHA-512" hashValue="NMjAxUFIPwSk1ugfTnuXfNT3LhSPvNqMc4q4l45Q2JqWW45X/GYgGFEwOG1BBSWqlmy5sd2GSnOKCraKwKmrXw==" saltValue="2O+BcANsExXvfdIsdbcnMg==" spinCount="100000" sheet="1" objects="1" scenarios="1"/>
  <mergeCells count="2">
    <mergeCell ref="G24:X24"/>
    <mergeCell ref="S2:X3"/>
  </mergeCells>
  <conditionalFormatting sqref="I7">
    <cfRule type="cellIs" dxfId="9" priority="9" operator="equal">
      <formula>"&gt;"</formula>
    </cfRule>
  </conditionalFormatting>
  <conditionalFormatting sqref="I9">
    <cfRule type="cellIs" dxfId="8" priority="7" operator="equal">
      <formula>"&gt;"</formula>
    </cfRule>
  </conditionalFormatting>
  <conditionalFormatting sqref="I11">
    <cfRule type="cellIs" dxfId="7" priority="6" operator="equal">
      <formula>"&gt;"</formula>
    </cfRule>
  </conditionalFormatting>
  <conditionalFormatting sqref="I12">
    <cfRule type="cellIs" dxfId="6" priority="5" operator="equal">
      <formula>"&gt;"</formula>
    </cfRule>
  </conditionalFormatting>
  <conditionalFormatting sqref="I13">
    <cfRule type="cellIs" dxfId="5" priority="4" operator="equal">
      <formula>"&gt;"</formula>
    </cfRule>
  </conditionalFormatting>
  <conditionalFormatting sqref="I15">
    <cfRule type="cellIs" dxfId="4" priority="3" operator="equal">
      <formula>"&gt;"</formula>
    </cfRule>
  </conditionalFormatting>
  <conditionalFormatting sqref="I17">
    <cfRule type="cellIs" dxfId="3" priority="2" operator="equal">
      <formula>"&gt;"</formula>
    </cfRule>
  </conditionalFormatting>
  <conditionalFormatting sqref="I19">
    <cfRule type="cellIs" dxfId="2" priority="1" operator="equal">
      <formula>"&gt;"</formula>
    </cfRule>
  </conditionalFormatting>
  <hyperlinks>
    <hyperlink ref="I7" location="'3a-Hausrat'!N9" display="'3a-Hausrat'!N9" xr:uid="{2851BBD5-D84E-4148-88A1-843E20DD4039}"/>
    <hyperlink ref="I9" location="'3b-Privathaftpflich'!E9" display="'3b-Privathaftpflich'!E9" xr:uid="{C60AB536-1263-495D-8036-D68661C53866}"/>
    <hyperlink ref="I11" location="'3c-Wertsachen'!I9" display="'3c-Wertsachen'!I9" xr:uid="{0138D7C3-CD57-4E2A-B414-E116E47CB59F}"/>
    <hyperlink ref="I13" location="'3d-Gebaeude'!N9" display="'3d-Gebaeude'!N9" xr:uid="{90F6B2B8-E21B-4545-AB12-3FB57167345D}"/>
    <hyperlink ref="I15" location="'3e-Anlagen'!N7" display="'3e-Anlagen'!N7" xr:uid="{77A28A8A-9BEA-405F-A1D4-4F75D84BE532}"/>
    <hyperlink ref="I17" location="'3e-Anlagen'!N11" display="'3e-Anlagen'!N11" xr:uid="{85D7F79A-02B8-45C5-BC9F-47DF71911357}"/>
    <hyperlink ref="I19" location="'3e-Anlagen'!N15" display="'3e-Anlagen'!N15" xr:uid="{79E7465F-D34C-4414-A9DF-4A0C3A57EEEE}"/>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B143D-9145-4A52-A977-B1578276CD97}">
  <sheetPr codeName="Tabelle4"/>
  <dimension ref="A1:AG36"/>
  <sheetViews>
    <sheetView showGridLines="0" showRowColHeaders="0" workbookViewId="0">
      <selection activeCell="G11" sqref="G11:X11"/>
    </sheetView>
  </sheetViews>
  <sheetFormatPr baseColWidth="10" defaultColWidth="0" defaultRowHeight="24.95" customHeight="1" zeroHeight="1" x14ac:dyDescent="0.2"/>
  <cols>
    <col min="1" max="1" width="3.28515625" style="134" customWidth="1"/>
    <col min="2" max="25" width="5.7109375" style="134" customWidth="1"/>
    <col min="26" max="26" width="130.7109375" style="134" customWidth="1"/>
    <col min="27" max="33" width="5.7109375" style="134" hidden="1" customWidth="1"/>
    <col min="34" max="16384" width="11.42578125" style="134" hidden="1"/>
  </cols>
  <sheetData>
    <row r="1" spans="2:27" ht="24.95" customHeight="1" x14ac:dyDescent="0.2">
      <c r="R1" s="135"/>
      <c r="S1" s="136"/>
      <c r="T1" s="136"/>
      <c r="U1" s="136"/>
      <c r="V1" s="136"/>
      <c r="W1" s="136"/>
      <c r="X1" s="136"/>
      <c r="Y1" s="135"/>
      <c r="Z1" s="135"/>
      <c r="AA1" s="135"/>
    </row>
    <row r="2" spans="2:27" s="138" customFormat="1" ht="24.95" customHeight="1" x14ac:dyDescent="0.2">
      <c r="B2" s="137" t="s">
        <v>119</v>
      </c>
      <c r="S2" s="215" t="s">
        <v>121</v>
      </c>
      <c r="T2" s="215"/>
      <c r="U2" s="215"/>
      <c r="V2" s="215"/>
      <c r="W2" s="215"/>
      <c r="X2" s="215"/>
      <c r="Y2" s="135"/>
      <c r="Z2" s="135"/>
      <c r="AA2" s="135"/>
    </row>
    <row r="3" spans="2:27" s="138" customFormat="1" ht="24.95" customHeight="1" x14ac:dyDescent="0.2">
      <c r="B3" s="139" t="s">
        <v>148</v>
      </c>
      <c r="R3" s="135"/>
      <c r="S3" s="215"/>
      <c r="T3" s="215"/>
      <c r="U3" s="215"/>
      <c r="V3" s="215"/>
      <c r="W3" s="215"/>
      <c r="X3" s="215"/>
      <c r="Y3" s="135"/>
      <c r="Z3" s="135"/>
      <c r="AA3" s="135"/>
    </row>
    <row r="4" spans="2:27" ht="10.5" customHeight="1" x14ac:dyDescent="0.2"/>
    <row r="5" spans="2:27" s="143" customFormat="1" ht="24.95" customHeight="1" x14ac:dyDescent="0.2">
      <c r="B5" s="140" t="s">
        <v>208</v>
      </c>
      <c r="C5" s="141"/>
      <c r="D5" s="141"/>
      <c r="E5" s="141"/>
      <c r="F5" s="141"/>
      <c r="G5" s="141"/>
      <c r="H5" s="141"/>
      <c r="I5" s="141"/>
      <c r="J5" s="141"/>
      <c r="K5" s="141"/>
      <c r="L5" s="141"/>
      <c r="M5" s="141"/>
      <c r="N5" s="141"/>
      <c r="O5" s="141"/>
      <c r="P5" s="141"/>
      <c r="Q5" s="141"/>
      <c r="R5" s="141"/>
      <c r="S5" s="141"/>
      <c r="T5" s="141"/>
      <c r="U5" s="141"/>
      <c r="V5" s="141"/>
      <c r="W5" s="141"/>
      <c r="X5" s="142" t="s">
        <v>222</v>
      </c>
    </row>
    <row r="6" spans="2:27" s="143" customFormat="1" ht="5.0999999999999996" customHeight="1" x14ac:dyDescent="0.2">
      <c r="B6" s="140"/>
      <c r="C6" s="141"/>
      <c r="D6" s="141"/>
      <c r="E6" s="141"/>
      <c r="F6" s="141"/>
      <c r="G6" s="141"/>
      <c r="H6" s="141"/>
      <c r="I6" s="141"/>
      <c r="J6" s="141"/>
      <c r="K6" s="141"/>
      <c r="L6" s="141"/>
      <c r="M6" s="141"/>
      <c r="N6" s="141"/>
      <c r="O6" s="141"/>
      <c r="P6" s="141"/>
      <c r="Q6" s="141"/>
      <c r="R6" s="141"/>
      <c r="S6" s="141"/>
      <c r="T6" s="141"/>
      <c r="U6" s="141"/>
      <c r="V6" s="141"/>
      <c r="W6" s="141"/>
      <c r="X6" s="141"/>
    </row>
    <row r="7" spans="2:27" s="143" customFormat="1" ht="24.95" customHeight="1" x14ac:dyDescent="0.2">
      <c r="B7" s="143" t="s">
        <v>213</v>
      </c>
      <c r="C7" s="134"/>
      <c r="D7" s="134"/>
      <c r="E7" s="134"/>
      <c r="F7" s="134"/>
      <c r="G7" s="134"/>
      <c r="H7" s="134"/>
      <c r="I7" s="134"/>
      <c r="J7" s="134"/>
      <c r="K7" s="134"/>
      <c r="L7" s="134"/>
      <c r="M7" s="134"/>
      <c r="N7" s="134"/>
      <c r="O7" s="134"/>
      <c r="P7" s="134"/>
      <c r="Q7" s="134"/>
      <c r="R7" s="134"/>
      <c r="S7" s="134"/>
    </row>
    <row r="8" spans="2:27" s="143" customFormat="1" ht="24.95" customHeight="1" thickBot="1" x14ac:dyDescent="0.25">
      <c r="N8" s="143" t="s">
        <v>1</v>
      </c>
      <c r="U8" s="143" t="s">
        <v>2</v>
      </c>
    </row>
    <row r="9" spans="2:27" s="143" customFormat="1" ht="24.95" customHeight="1" thickBot="1" x14ac:dyDescent="0.25">
      <c r="B9" s="144" t="s">
        <v>211</v>
      </c>
      <c r="C9" s="134"/>
      <c r="D9" s="134"/>
      <c r="E9" s="134"/>
      <c r="F9" s="134"/>
      <c r="G9" s="134"/>
      <c r="H9" s="134"/>
      <c r="I9" s="134"/>
      <c r="J9" s="134"/>
      <c r="K9" s="134"/>
      <c r="L9" s="134"/>
      <c r="M9" s="134"/>
      <c r="N9" s="216">
        <v>0</v>
      </c>
      <c r="O9" s="217"/>
      <c r="P9" s="217"/>
      <c r="Q9" s="217"/>
      <c r="R9" s="217"/>
      <c r="S9" s="218"/>
      <c r="U9" s="225">
        <f>IF('3-Deckungen'!$B$7&gt;0,IF($N$9&gt;0,IF(AND('2-Allgemeines'!$G$22&gt;0,'2-Allgemeines'!N22&gt;0),ROUND('3a-Hausrat'!$N$9*Tarif!$I$6/1000,1),IF(AND('2-Allgemeines'!$G$22=0,'2-Allgemeines'!N22&gt;0),ROUND('3a-Hausrat'!$N$9*Tarif!$K$6/1000,1),IF(AND('2-Allgemeines'!$G$22=0,'2-Allgemeines'!N22=0),ROUND('3a-Hausrat'!$N$9*Tarif!$L$6/1000,1),IF(AND('2-Allgemeines'!$G$22&gt;0,'2-Allgemeines'!N22=0),ROUND('3a-Hausrat'!$N$9*Tarif!$J$6/1000,1))))),0),0)</f>
        <v>0</v>
      </c>
      <c r="V9" s="226"/>
      <c r="W9" s="226"/>
      <c r="X9" s="227"/>
    </row>
    <row r="10" spans="2:27" s="143" customFormat="1" ht="15" customHeight="1" x14ac:dyDescent="0.2">
      <c r="B10" s="134" t="s">
        <v>209</v>
      </c>
      <c r="C10" s="134"/>
      <c r="D10" s="134"/>
      <c r="E10" s="134"/>
      <c r="F10" s="134"/>
      <c r="G10" s="134"/>
      <c r="H10" s="134"/>
      <c r="I10" s="134"/>
      <c r="J10" s="134"/>
      <c r="K10" s="134"/>
      <c r="L10" s="134"/>
      <c r="M10" s="134"/>
      <c r="N10" s="134"/>
      <c r="O10" s="134"/>
    </row>
    <row r="11" spans="2:27" s="143" customFormat="1" ht="5.0999999999999996" customHeight="1" thickBot="1" x14ac:dyDescent="0.25">
      <c r="B11" s="134"/>
      <c r="C11" s="134"/>
      <c r="D11" s="134"/>
      <c r="E11" s="134"/>
      <c r="F11" s="134"/>
      <c r="G11" s="134"/>
      <c r="H11" s="134"/>
      <c r="I11" s="134"/>
      <c r="J11" s="134"/>
      <c r="K11" s="134"/>
      <c r="L11" s="134"/>
      <c r="M11" s="134"/>
      <c r="N11" s="134"/>
      <c r="O11" s="134"/>
    </row>
    <row r="12" spans="2:27" s="143" customFormat="1" ht="24.95" customHeight="1" thickBot="1" x14ac:dyDescent="0.25">
      <c r="B12" s="144" t="s">
        <v>7</v>
      </c>
      <c r="C12" s="134"/>
      <c r="D12" s="134"/>
      <c r="E12" s="134"/>
      <c r="F12" s="134"/>
      <c r="G12" s="134"/>
      <c r="H12" s="134"/>
      <c r="I12" s="134"/>
      <c r="J12" s="134"/>
      <c r="K12" s="134"/>
      <c r="L12" s="134"/>
      <c r="M12" s="134"/>
      <c r="N12" s="216">
        <v>0</v>
      </c>
      <c r="O12" s="217"/>
      <c r="P12" s="217"/>
      <c r="Q12" s="217"/>
      <c r="R12" s="217"/>
      <c r="S12" s="218"/>
      <c r="U12" s="225">
        <f>IF(AND($U$9&gt;0,$N$9&gt;=30000,$N$12&gt;=2000),$N$12*Tarif!$I$8/1000,0)</f>
        <v>0</v>
      </c>
      <c r="V12" s="226"/>
      <c r="W12" s="226"/>
      <c r="X12" s="227"/>
    </row>
    <row r="13" spans="2:27" s="143" customFormat="1" ht="5.0999999999999996" customHeight="1" thickBot="1" x14ac:dyDescent="0.25">
      <c r="B13" s="134"/>
      <c r="C13" s="134"/>
      <c r="D13" s="134"/>
      <c r="E13" s="134"/>
      <c r="F13" s="134"/>
      <c r="G13" s="134"/>
      <c r="H13" s="134"/>
      <c r="I13" s="134"/>
      <c r="J13" s="134"/>
      <c r="K13" s="134"/>
      <c r="L13" s="134"/>
      <c r="M13" s="134"/>
      <c r="N13" s="134"/>
      <c r="O13" s="134"/>
    </row>
    <row r="14" spans="2:27" s="143" customFormat="1" ht="24.95" customHeight="1" thickBot="1" x14ac:dyDescent="0.25">
      <c r="B14" s="148" t="s">
        <v>212</v>
      </c>
      <c r="C14" s="134"/>
      <c r="D14" s="134"/>
      <c r="E14" s="134"/>
      <c r="F14" s="134"/>
      <c r="G14" s="134"/>
      <c r="H14" s="134"/>
      <c r="I14" s="120"/>
      <c r="J14" s="145" t="s">
        <v>72</v>
      </c>
      <c r="K14" s="134"/>
      <c r="L14" s="134"/>
      <c r="M14" s="134"/>
      <c r="N14" s="219" t="str">
        <f>IF(AND(N12&gt;0,I14&gt;0),N12,"")</f>
        <v/>
      </c>
      <c r="O14" s="220"/>
      <c r="P14" s="220"/>
      <c r="Q14" s="220"/>
      <c r="R14" s="220"/>
      <c r="S14" s="221"/>
      <c r="U14" s="225">
        <f>IF(AND($U$9&gt;0,$N$9&gt;=30000,$N$12&gt;=2000,$I$14&gt;0),$N$14*Tarif!I9/1000,0)</f>
        <v>0</v>
      </c>
      <c r="V14" s="226"/>
      <c r="W14" s="226"/>
      <c r="X14" s="227"/>
    </row>
    <row r="15" spans="2:27" s="143" customFormat="1" ht="15" customHeight="1" thickBot="1" x14ac:dyDescent="0.25">
      <c r="B15" s="134"/>
      <c r="C15" s="134"/>
      <c r="D15" s="134"/>
      <c r="E15" s="134"/>
      <c r="F15" s="134"/>
      <c r="G15" s="134"/>
      <c r="H15" s="134"/>
      <c r="I15" s="134"/>
      <c r="J15" s="134"/>
      <c r="K15" s="134"/>
      <c r="L15" s="134"/>
      <c r="M15" s="134"/>
      <c r="N15" s="134"/>
      <c r="O15" s="134"/>
    </row>
    <row r="16" spans="2:27" s="143" customFormat="1" ht="24.95" customHeight="1" thickBot="1" x14ac:dyDescent="0.25">
      <c r="B16" s="144" t="s">
        <v>210</v>
      </c>
      <c r="C16" s="134"/>
      <c r="D16" s="134"/>
      <c r="E16" s="134"/>
      <c r="F16" s="134"/>
      <c r="G16" s="134"/>
      <c r="H16" s="134"/>
      <c r="I16" s="134"/>
      <c r="J16" s="134"/>
      <c r="K16" s="134"/>
      <c r="L16" s="134"/>
      <c r="M16" s="134"/>
      <c r="N16" s="216">
        <v>0</v>
      </c>
      <c r="O16" s="217"/>
      <c r="P16" s="217"/>
      <c r="Q16" s="217"/>
      <c r="R16" s="217"/>
      <c r="S16" s="218"/>
      <c r="U16" s="225">
        <f>IF(AND($U$9&gt;0,$N$9&gt;=30000,$N$16&gt;=1000),$N$16*Tarif!I10/1000,0)</f>
        <v>0</v>
      </c>
      <c r="V16" s="226"/>
      <c r="W16" s="226"/>
      <c r="X16" s="227"/>
    </row>
    <row r="17" spans="2:24" s="143" customFormat="1" ht="15" customHeight="1" thickBot="1" x14ac:dyDescent="0.25">
      <c r="B17" s="134"/>
      <c r="C17" s="134"/>
      <c r="D17" s="134"/>
      <c r="E17" s="134"/>
      <c r="F17" s="134"/>
      <c r="G17" s="134"/>
      <c r="H17" s="134"/>
      <c r="I17" s="134"/>
      <c r="J17" s="134"/>
      <c r="K17" s="134"/>
      <c r="L17" s="134"/>
      <c r="M17" s="134"/>
      <c r="N17" s="134"/>
      <c r="O17" s="134"/>
    </row>
    <row r="18" spans="2:24" s="143" customFormat="1" ht="24.95" customHeight="1" thickBot="1" x14ac:dyDescent="0.25">
      <c r="B18" s="144" t="s">
        <v>10</v>
      </c>
      <c r="C18" s="134"/>
      <c r="D18" s="134"/>
      <c r="E18" s="134"/>
      <c r="F18" s="134"/>
      <c r="G18" s="134"/>
      <c r="H18" s="134"/>
      <c r="I18" s="134"/>
      <c r="J18" s="134"/>
      <c r="K18" s="134"/>
      <c r="L18" s="134"/>
      <c r="M18" s="134"/>
      <c r="N18" s="219" t="str">
        <f>IF($N$9&gt;0,30000,"")</f>
        <v/>
      </c>
      <c r="O18" s="220"/>
      <c r="P18" s="220"/>
      <c r="Q18" s="220"/>
      <c r="R18" s="220"/>
      <c r="S18" s="221"/>
    </row>
    <row r="19" spans="2:24" s="143" customFormat="1" ht="5.0999999999999996" customHeight="1" thickBot="1" x14ac:dyDescent="0.25">
      <c r="B19" s="134"/>
      <c r="C19" s="134"/>
      <c r="D19" s="134"/>
      <c r="E19" s="134"/>
      <c r="F19" s="134"/>
      <c r="G19" s="134"/>
      <c r="H19" s="134"/>
      <c r="I19" s="134"/>
      <c r="J19" s="134"/>
      <c r="K19" s="134"/>
      <c r="L19" s="134"/>
      <c r="M19" s="134"/>
      <c r="N19" s="134"/>
      <c r="O19" s="134"/>
    </row>
    <row r="20" spans="2:24" s="143" customFormat="1" ht="24.95" customHeight="1" thickBot="1" x14ac:dyDescent="0.25">
      <c r="B20" s="144" t="s">
        <v>12</v>
      </c>
      <c r="C20" s="134"/>
      <c r="D20" s="134"/>
      <c r="E20" s="134"/>
      <c r="F20" s="134"/>
      <c r="G20" s="134"/>
      <c r="H20" s="134"/>
      <c r="I20" s="134"/>
      <c r="J20" s="134"/>
      <c r="K20" s="134"/>
      <c r="L20" s="134"/>
      <c r="M20" s="134"/>
      <c r="N20" s="219" t="str">
        <f>IF($N$9&gt;0,5000,"")</f>
        <v/>
      </c>
      <c r="O20" s="220"/>
      <c r="P20" s="220"/>
      <c r="Q20" s="220"/>
      <c r="R20" s="220"/>
      <c r="S20" s="221"/>
    </row>
    <row r="21" spans="2:24" s="143" customFormat="1" ht="5.0999999999999996" customHeight="1" thickBot="1" x14ac:dyDescent="0.25">
      <c r="B21" s="134"/>
      <c r="C21" s="134"/>
      <c r="D21" s="134"/>
      <c r="E21" s="134"/>
      <c r="F21" s="134"/>
      <c r="G21" s="134"/>
      <c r="H21" s="134"/>
      <c r="I21" s="134"/>
      <c r="J21" s="134"/>
      <c r="K21" s="134"/>
      <c r="L21" s="134"/>
      <c r="M21" s="134"/>
      <c r="N21" s="134"/>
      <c r="O21" s="134"/>
    </row>
    <row r="22" spans="2:24" s="143" customFormat="1" ht="24.95" customHeight="1" thickBot="1" x14ac:dyDescent="0.25">
      <c r="B22" s="144" t="s">
        <v>13</v>
      </c>
      <c r="C22" s="134"/>
      <c r="D22" s="134"/>
      <c r="E22" s="134"/>
      <c r="F22" s="134"/>
      <c r="G22" s="134"/>
      <c r="H22" s="134"/>
      <c r="I22" s="134"/>
      <c r="J22" s="134"/>
      <c r="K22" s="134"/>
      <c r="L22" s="134"/>
      <c r="M22" s="134"/>
      <c r="N22" s="219" t="str">
        <f>IF($N$9&gt;0,5000,"")</f>
        <v/>
      </c>
      <c r="O22" s="220"/>
      <c r="P22" s="220"/>
      <c r="Q22" s="220"/>
      <c r="R22" s="220"/>
      <c r="S22" s="221"/>
    </row>
    <row r="23" spans="2:24" s="143" customFormat="1" ht="5.0999999999999996" customHeight="1" thickBot="1" x14ac:dyDescent="0.25">
      <c r="B23" s="134"/>
      <c r="C23" s="134"/>
      <c r="D23" s="134"/>
      <c r="E23" s="134"/>
      <c r="F23" s="134"/>
      <c r="G23" s="134"/>
      <c r="H23" s="134"/>
      <c r="I23" s="134"/>
      <c r="J23" s="134"/>
      <c r="K23" s="134"/>
      <c r="L23" s="134"/>
      <c r="M23" s="134"/>
      <c r="N23" s="134"/>
      <c r="O23" s="134"/>
    </row>
    <row r="24" spans="2:24" ht="24.95" customHeight="1" thickBot="1" x14ac:dyDescent="0.25">
      <c r="B24" s="144" t="s">
        <v>214</v>
      </c>
      <c r="U24" s="222">
        <f>SUM(U9,U12,U14,U16)</f>
        <v>0</v>
      </c>
      <c r="V24" s="223"/>
      <c r="W24" s="223"/>
      <c r="X24" s="224"/>
    </row>
    <row r="25" spans="2:24" ht="5.0999999999999996" customHeight="1" thickBot="1" x14ac:dyDescent="0.25"/>
    <row r="26" spans="2:24" ht="24.95" customHeight="1" thickBot="1" x14ac:dyDescent="0.25">
      <c r="G26" s="202" t="s">
        <v>215</v>
      </c>
      <c r="H26" s="203"/>
      <c r="I26" s="203"/>
      <c r="J26" s="203"/>
      <c r="K26" s="203"/>
      <c r="L26" s="203"/>
      <c r="M26" s="203"/>
      <c r="N26" s="203"/>
      <c r="O26" s="203"/>
      <c r="P26" s="203"/>
      <c r="Q26" s="203"/>
      <c r="R26" s="203"/>
      <c r="S26" s="203"/>
      <c r="T26" s="203"/>
      <c r="U26" s="203"/>
      <c r="V26" s="203"/>
      <c r="W26" s="203"/>
      <c r="X26" s="204"/>
    </row>
    <row r="27" spans="2:24" ht="24.95" customHeight="1" x14ac:dyDescent="0.2"/>
    <row r="28" spans="2:24" ht="200.1" customHeight="1" x14ac:dyDescent="0.2"/>
    <row r="29" spans="2:24" ht="24.95" hidden="1" customHeight="1" x14ac:dyDescent="0.2"/>
    <row r="30" spans="2:24" ht="24.95" hidden="1" customHeight="1" x14ac:dyDescent="0.2"/>
    <row r="31" spans="2:24" ht="24.95" hidden="1" customHeight="1" x14ac:dyDescent="0.2"/>
    <row r="32" spans="2:24" ht="24.95" hidden="1" customHeight="1" x14ac:dyDescent="0.2"/>
    <row r="33" ht="24.95" hidden="1" customHeight="1" x14ac:dyDescent="0.2"/>
    <row r="34" ht="24.95" hidden="1" customHeight="1" x14ac:dyDescent="0.2"/>
    <row r="35" ht="24.95" hidden="1" customHeight="1" x14ac:dyDescent="0.2"/>
    <row r="36" ht="24.95" hidden="1" customHeight="1" x14ac:dyDescent="0.2"/>
  </sheetData>
  <sheetProtection algorithmName="SHA-512" hashValue="5cTd4swESnPMWsvPT47R7O1Sk58693dXDbfIHQ3L1eLRKfFEzPCEUC5soWshZ9anFrQFlbN0p7+ZWDh3L0JmzQ==" saltValue="OiXFgfdnc3MeZmuYl4+yEA==" spinCount="100000" sheet="1" objects="1" scenarios="1"/>
  <mergeCells count="14">
    <mergeCell ref="S2:X3"/>
    <mergeCell ref="G26:X26"/>
    <mergeCell ref="N9:S9"/>
    <mergeCell ref="N12:S12"/>
    <mergeCell ref="N14:S14"/>
    <mergeCell ref="N16:S16"/>
    <mergeCell ref="N18:S18"/>
    <mergeCell ref="N20:S20"/>
    <mergeCell ref="U24:X24"/>
    <mergeCell ref="N22:S22"/>
    <mergeCell ref="U9:X9"/>
    <mergeCell ref="U12:X12"/>
    <mergeCell ref="U14:X14"/>
    <mergeCell ref="U16:X16"/>
  </mergeCells>
  <dataValidations count="2">
    <dataValidation type="list" allowBlank="1" showInputMessage="1" showErrorMessage="1" sqref="N12:S12" xr:uid="{5E0D3A88-4998-428B-A389-4078E5DB3AEC}">
      <formula1>"2000,3000,4000,5000,6000,7000,8000,9000,10000,0"</formula1>
    </dataValidation>
    <dataValidation type="list" allowBlank="1" showInputMessage="1" showErrorMessage="1" sqref="N16:S16" xr:uid="{1C733FA1-B531-45B6-9DC0-5AB2F0ABBF1F}">
      <formula1>"1000,2000,3000,4000,5000,6000,7000,8000,9000,10000,0"</formula1>
    </dataValidation>
  </dataValidations>
  <pageMargins left="0.7" right="0.7" top="0.78740157499999996" bottom="0.78740157499999996"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95246-B597-45DF-A4B7-85E5B618479C}">
  <sheetPr codeName="Tabelle5"/>
  <dimension ref="A1:AG36"/>
  <sheetViews>
    <sheetView showGridLines="0" showRowColHeaders="0" workbookViewId="0">
      <selection activeCell="G11" sqref="G11:X11"/>
    </sheetView>
  </sheetViews>
  <sheetFormatPr baseColWidth="10" defaultColWidth="0" defaultRowHeight="24.95" customHeight="1" zeroHeight="1" x14ac:dyDescent="0.2"/>
  <cols>
    <col min="1" max="1" width="3.28515625" style="134" customWidth="1"/>
    <col min="2" max="25" width="5.7109375" style="134" customWidth="1"/>
    <col min="26" max="26" width="130.7109375" style="134" customWidth="1"/>
    <col min="27" max="33" width="5.7109375" style="134" hidden="1" customWidth="1"/>
    <col min="34" max="16384" width="11.42578125" style="134" hidden="1"/>
  </cols>
  <sheetData>
    <row r="1" spans="2:27" ht="24.95" customHeight="1" x14ac:dyDescent="0.2">
      <c r="R1" s="135"/>
      <c r="S1" s="136"/>
      <c r="T1" s="136"/>
      <c r="U1" s="136"/>
      <c r="V1" s="136"/>
      <c r="W1" s="136"/>
      <c r="X1" s="136"/>
      <c r="Y1" s="135"/>
      <c r="Z1" s="135"/>
      <c r="AA1" s="135"/>
    </row>
    <row r="2" spans="2:27" s="138" customFormat="1" ht="24.95" customHeight="1" x14ac:dyDescent="0.2">
      <c r="B2" s="137" t="s">
        <v>119</v>
      </c>
      <c r="S2" s="215" t="s">
        <v>121</v>
      </c>
      <c r="T2" s="215"/>
      <c r="U2" s="215"/>
      <c r="V2" s="215"/>
      <c r="W2" s="215"/>
      <c r="X2" s="215"/>
      <c r="Y2" s="135"/>
      <c r="Z2" s="135"/>
      <c r="AA2" s="135"/>
    </row>
    <row r="3" spans="2:27" s="138" customFormat="1" ht="24.95" customHeight="1" x14ac:dyDescent="0.2">
      <c r="B3" s="139" t="s">
        <v>148</v>
      </c>
      <c r="R3" s="135"/>
      <c r="S3" s="215"/>
      <c r="T3" s="215"/>
      <c r="U3" s="215"/>
      <c r="V3" s="215"/>
      <c r="W3" s="215"/>
      <c r="X3" s="215"/>
      <c r="Y3" s="135"/>
      <c r="Z3" s="135"/>
      <c r="AA3" s="135"/>
    </row>
    <row r="4" spans="2:27" ht="10.5" customHeight="1" x14ac:dyDescent="0.2"/>
    <row r="5" spans="2:27" s="143" customFormat="1" ht="24.95" customHeight="1" x14ac:dyDescent="0.2">
      <c r="B5" s="140" t="s">
        <v>216</v>
      </c>
      <c r="C5" s="141"/>
      <c r="D5" s="141"/>
      <c r="E5" s="141"/>
      <c r="F5" s="141"/>
      <c r="G5" s="141"/>
      <c r="H5" s="141"/>
      <c r="I5" s="141"/>
      <c r="J5" s="141"/>
      <c r="K5" s="141"/>
      <c r="L5" s="141"/>
      <c r="M5" s="141"/>
      <c r="N5" s="141"/>
      <c r="O5" s="141"/>
      <c r="P5" s="141"/>
      <c r="Q5" s="141"/>
      <c r="R5" s="141"/>
      <c r="S5" s="141"/>
      <c r="T5" s="141"/>
      <c r="U5" s="141"/>
      <c r="V5" s="141"/>
      <c r="W5" s="141"/>
      <c r="X5" s="142" t="s">
        <v>220</v>
      </c>
    </row>
    <row r="6" spans="2:27" s="143" customFormat="1" ht="5.0999999999999996" customHeight="1" x14ac:dyDescent="0.2">
      <c r="B6" s="140"/>
      <c r="C6" s="141"/>
      <c r="D6" s="141"/>
      <c r="E6" s="141"/>
      <c r="F6" s="141"/>
      <c r="G6" s="141"/>
      <c r="H6" s="141"/>
      <c r="I6" s="141"/>
      <c r="J6" s="141"/>
      <c r="K6" s="141"/>
      <c r="L6" s="141"/>
      <c r="M6" s="141"/>
      <c r="N6" s="141"/>
      <c r="O6" s="141"/>
      <c r="P6" s="141"/>
      <c r="Q6" s="141"/>
      <c r="R6" s="141"/>
      <c r="S6" s="141"/>
      <c r="T6" s="141"/>
      <c r="U6" s="141"/>
      <c r="V6" s="141"/>
      <c r="W6" s="141"/>
      <c r="X6" s="141"/>
    </row>
    <row r="7" spans="2:27" s="143" customFormat="1" ht="24.95" customHeight="1" x14ac:dyDescent="0.2">
      <c r="B7" s="143" t="s">
        <v>217</v>
      </c>
      <c r="C7" s="134"/>
      <c r="D7" s="134"/>
      <c r="E7" s="134"/>
      <c r="F7" s="134"/>
      <c r="G7" s="134"/>
      <c r="H7" s="134"/>
      <c r="I7" s="134"/>
      <c r="J7" s="134"/>
      <c r="K7" s="134"/>
      <c r="L7" s="134"/>
      <c r="M7" s="134"/>
      <c r="N7" s="134"/>
      <c r="O7" s="134"/>
      <c r="P7" s="134"/>
      <c r="Q7" s="134"/>
      <c r="R7" s="134"/>
      <c r="S7" s="134"/>
    </row>
    <row r="8" spans="2:27" s="143" customFormat="1" ht="24.95" customHeight="1" thickBot="1" x14ac:dyDescent="0.25">
      <c r="N8" s="143" t="s">
        <v>1</v>
      </c>
      <c r="U8" s="143" t="s">
        <v>2</v>
      </c>
    </row>
    <row r="9" spans="2:27" s="143" customFormat="1" ht="24.95" customHeight="1" thickBot="1" x14ac:dyDescent="0.25">
      <c r="B9" s="144" t="s">
        <v>218</v>
      </c>
      <c r="C9" s="134"/>
      <c r="D9" s="134"/>
      <c r="E9" s="120"/>
      <c r="F9" s="145" t="s">
        <v>219</v>
      </c>
      <c r="G9" s="134"/>
      <c r="H9" s="134"/>
      <c r="I9" s="120"/>
      <c r="J9" s="145" t="s">
        <v>150</v>
      </c>
      <c r="K9" s="134"/>
      <c r="L9" s="134"/>
      <c r="M9" s="134"/>
      <c r="N9" s="219">
        <f>IF('3-Deckungen'!$B$9&gt;0,5000000,0)</f>
        <v>0</v>
      </c>
      <c r="O9" s="220"/>
      <c r="P9" s="220"/>
      <c r="Q9" s="220"/>
      <c r="R9" s="220"/>
      <c r="S9" s="221"/>
      <c r="U9" s="225">
        <f>IF(AND(E9&gt;0,I9&gt;0),0,IF(AND('3-Deckungen'!$B$9&gt;0,'3b-Privathaftpflich'!$E$9&gt;0),Tarif!$I$20,IF(AND('3-Deckungen'!$B$9&gt;0,$I$9&gt;0),Tarif!$J$20,0)))</f>
        <v>0</v>
      </c>
      <c r="V9" s="226"/>
      <c r="W9" s="226"/>
      <c r="X9" s="227"/>
    </row>
    <row r="10" spans="2:27" s="143" customFormat="1" ht="15" customHeight="1" x14ac:dyDescent="0.2">
      <c r="B10" s="134"/>
      <c r="C10" s="134"/>
      <c r="D10" s="134"/>
      <c r="F10" s="147" t="str">
        <f>IF(AND(E9&gt;0,I9&gt;0),"Bitte nur eine Kombination wählen","")</f>
        <v/>
      </c>
      <c r="G10" s="134"/>
      <c r="H10" s="134"/>
      <c r="I10" s="134"/>
      <c r="J10" s="134"/>
      <c r="K10" s="134"/>
      <c r="L10" s="134"/>
      <c r="M10" s="134"/>
      <c r="N10" s="134"/>
      <c r="O10" s="134"/>
    </row>
    <row r="11" spans="2:27" s="143" customFormat="1" ht="5.0999999999999996" customHeight="1" thickBot="1" x14ac:dyDescent="0.25">
      <c r="B11" s="134"/>
      <c r="C11" s="134"/>
      <c r="D11" s="134"/>
      <c r="E11" s="134"/>
      <c r="F11" s="134"/>
      <c r="G11" s="134"/>
      <c r="H11" s="134"/>
      <c r="I11" s="134"/>
      <c r="J11" s="134"/>
      <c r="K11" s="134"/>
      <c r="L11" s="134"/>
      <c r="M11" s="134"/>
      <c r="N11" s="134"/>
      <c r="O11" s="134"/>
    </row>
    <row r="12" spans="2:27" s="143" customFormat="1" ht="24.95" customHeight="1" thickBot="1" x14ac:dyDescent="0.25">
      <c r="B12" s="144" t="s">
        <v>18</v>
      </c>
      <c r="C12" s="134"/>
      <c r="D12" s="134"/>
      <c r="E12" s="134"/>
      <c r="F12" s="134"/>
      <c r="G12" s="134"/>
      <c r="H12" s="134"/>
      <c r="I12" s="120"/>
      <c r="J12" s="145" t="s">
        <v>72</v>
      </c>
      <c r="K12" s="134"/>
      <c r="L12" s="134"/>
      <c r="M12" s="134"/>
      <c r="N12" s="219">
        <f>IF(AND($U$9&gt;0,$I$12&gt;0),100000,0)</f>
        <v>0</v>
      </c>
      <c r="O12" s="220"/>
      <c r="P12" s="220"/>
      <c r="Q12" s="220"/>
      <c r="R12" s="220"/>
      <c r="S12" s="221"/>
      <c r="U12" s="225">
        <f>IF($N$12&gt;0,Tarif!$I$22,0)</f>
        <v>0</v>
      </c>
      <c r="V12" s="226"/>
      <c r="W12" s="226"/>
      <c r="X12" s="227"/>
    </row>
    <row r="13" spans="2:27" s="143" customFormat="1" ht="5.0999999999999996" customHeight="1" x14ac:dyDescent="0.2">
      <c r="B13" s="134"/>
      <c r="C13" s="134"/>
      <c r="D13" s="134"/>
      <c r="E13" s="134"/>
      <c r="F13" s="134"/>
      <c r="G13" s="134"/>
      <c r="H13" s="134"/>
      <c r="I13" s="134"/>
      <c r="J13" s="134"/>
      <c r="K13" s="134"/>
      <c r="L13" s="134"/>
      <c r="M13" s="134"/>
      <c r="N13" s="134"/>
      <c r="O13" s="134"/>
    </row>
    <row r="14" spans="2:27" s="143" customFormat="1" ht="24.95" customHeight="1" x14ac:dyDescent="0.2">
      <c r="B14" s="134"/>
      <c r="C14" s="134"/>
      <c r="D14" s="134"/>
      <c r="E14" s="134"/>
      <c r="F14" s="134"/>
      <c r="G14" s="134"/>
      <c r="H14" s="134"/>
      <c r="I14" s="134"/>
      <c r="J14" s="134"/>
      <c r="K14" s="134"/>
      <c r="L14" s="134"/>
      <c r="M14" s="134"/>
      <c r="N14" s="134"/>
      <c r="O14" s="134"/>
      <c r="P14" s="134"/>
      <c r="Q14" s="134"/>
      <c r="R14" s="134"/>
      <c r="S14" s="134"/>
      <c r="T14" s="134"/>
      <c r="U14" s="134"/>
      <c r="V14" s="134"/>
      <c r="W14" s="134"/>
      <c r="X14" s="134"/>
    </row>
    <row r="15" spans="2:27" s="143" customFormat="1" ht="15" customHeight="1" thickBot="1" x14ac:dyDescent="0.25">
      <c r="B15" s="134"/>
      <c r="C15" s="134"/>
      <c r="D15" s="134"/>
      <c r="E15" s="134"/>
      <c r="F15" s="134"/>
      <c r="G15" s="134"/>
      <c r="H15" s="134"/>
      <c r="I15" s="134"/>
      <c r="J15" s="134"/>
      <c r="K15" s="134"/>
      <c r="L15" s="134"/>
      <c r="M15" s="134"/>
      <c r="N15" s="134"/>
      <c r="O15" s="134"/>
      <c r="P15" s="134"/>
      <c r="Q15" s="134"/>
      <c r="R15" s="134"/>
      <c r="S15" s="134"/>
      <c r="T15" s="134"/>
      <c r="U15" s="134"/>
      <c r="V15" s="134"/>
      <c r="W15" s="134"/>
      <c r="X15" s="134"/>
    </row>
    <row r="16" spans="2:27" s="143" customFormat="1" ht="24.95" customHeight="1" thickBot="1" x14ac:dyDescent="0.25">
      <c r="B16" s="144" t="s">
        <v>221</v>
      </c>
      <c r="C16" s="134"/>
      <c r="D16" s="134"/>
      <c r="E16" s="134"/>
      <c r="F16" s="134"/>
      <c r="G16" s="134"/>
      <c r="H16" s="134"/>
      <c r="I16" s="134"/>
      <c r="J16" s="134"/>
      <c r="K16" s="134"/>
      <c r="L16" s="134"/>
      <c r="M16" s="134"/>
      <c r="N16" s="134"/>
      <c r="O16" s="134"/>
      <c r="P16" s="134"/>
      <c r="Q16" s="134"/>
      <c r="R16" s="134"/>
      <c r="S16" s="134"/>
      <c r="T16" s="134"/>
      <c r="U16" s="222">
        <f>SUM(U9,U12)</f>
        <v>0</v>
      </c>
      <c r="V16" s="223"/>
      <c r="W16" s="223"/>
      <c r="X16" s="224"/>
    </row>
    <row r="17" spans="2:24" s="143" customFormat="1" ht="15" customHeight="1" x14ac:dyDescent="0.2">
      <c r="B17" s="134"/>
      <c r="C17" s="134"/>
      <c r="D17" s="134"/>
      <c r="E17" s="134"/>
      <c r="F17" s="134"/>
      <c r="G17" s="134"/>
      <c r="H17" s="134"/>
      <c r="I17" s="134"/>
      <c r="J17" s="134"/>
      <c r="K17" s="134"/>
      <c r="L17" s="134"/>
      <c r="M17" s="134"/>
      <c r="N17" s="134"/>
      <c r="O17" s="134"/>
      <c r="P17" s="134"/>
      <c r="Q17" s="134"/>
      <c r="R17" s="134"/>
      <c r="S17" s="134"/>
      <c r="T17" s="134"/>
      <c r="U17" s="134"/>
      <c r="V17" s="134"/>
      <c r="W17" s="134"/>
      <c r="X17" s="134"/>
    </row>
    <row r="18" spans="2:24" s="143" customFormat="1" ht="24.95" customHeight="1" x14ac:dyDescent="0.2">
      <c r="B18" s="134"/>
      <c r="C18" s="134"/>
      <c r="D18" s="134"/>
      <c r="E18" s="134"/>
      <c r="F18" s="134"/>
      <c r="G18" s="134"/>
      <c r="H18" s="134"/>
      <c r="I18" s="134"/>
      <c r="J18" s="134"/>
      <c r="K18" s="134"/>
      <c r="L18" s="134"/>
      <c r="M18" s="134"/>
      <c r="N18" s="134"/>
      <c r="O18" s="134"/>
      <c r="P18" s="134"/>
      <c r="Q18" s="134"/>
      <c r="R18" s="134"/>
      <c r="S18" s="134"/>
      <c r="T18" s="134"/>
      <c r="U18" s="134"/>
      <c r="V18" s="134"/>
      <c r="W18" s="134"/>
      <c r="X18" s="134"/>
    </row>
    <row r="19" spans="2:24" s="143" customFormat="1" ht="5.0999999999999996" customHeight="1" x14ac:dyDescent="0.2">
      <c r="B19" s="134"/>
      <c r="C19" s="134"/>
      <c r="D19" s="134"/>
      <c r="E19" s="134"/>
      <c r="F19" s="134"/>
      <c r="G19" s="134"/>
      <c r="H19" s="134"/>
      <c r="I19" s="134"/>
      <c r="J19" s="134"/>
      <c r="K19" s="134"/>
      <c r="L19" s="134"/>
      <c r="M19" s="134"/>
      <c r="N19" s="134"/>
      <c r="O19" s="134"/>
      <c r="P19" s="134"/>
      <c r="Q19" s="134"/>
      <c r="R19" s="134"/>
      <c r="S19" s="134"/>
      <c r="T19" s="134"/>
      <c r="U19" s="134"/>
      <c r="V19" s="134"/>
      <c r="W19" s="134"/>
      <c r="X19" s="134"/>
    </row>
    <row r="20" spans="2:24" s="143" customFormat="1" ht="24.95" customHeight="1" x14ac:dyDescent="0.2">
      <c r="B20" s="134"/>
      <c r="C20" s="134"/>
      <c r="D20" s="134"/>
      <c r="E20" s="134"/>
      <c r="F20" s="134"/>
      <c r="G20" s="134"/>
      <c r="H20" s="134"/>
      <c r="I20" s="134"/>
      <c r="J20" s="134"/>
      <c r="K20" s="134"/>
      <c r="L20" s="134"/>
      <c r="M20" s="134"/>
      <c r="N20" s="134"/>
      <c r="O20" s="134"/>
      <c r="P20" s="134"/>
      <c r="Q20" s="134"/>
      <c r="R20" s="134"/>
      <c r="S20" s="134"/>
      <c r="T20" s="134"/>
      <c r="U20" s="134"/>
      <c r="V20" s="134"/>
      <c r="W20" s="134"/>
      <c r="X20" s="134"/>
    </row>
    <row r="21" spans="2:24" s="143" customFormat="1" ht="5.0999999999999996" customHeight="1" x14ac:dyDescent="0.2">
      <c r="B21" s="134"/>
      <c r="C21" s="134"/>
      <c r="D21" s="134"/>
      <c r="E21" s="134"/>
      <c r="F21" s="134"/>
      <c r="G21" s="134"/>
      <c r="H21" s="134"/>
      <c r="I21" s="134"/>
      <c r="J21" s="134"/>
      <c r="K21" s="134"/>
      <c r="L21" s="134"/>
      <c r="M21" s="134"/>
      <c r="N21" s="134"/>
      <c r="O21" s="134"/>
      <c r="P21" s="134"/>
      <c r="Q21" s="134"/>
      <c r="R21" s="134"/>
      <c r="S21" s="134"/>
      <c r="T21" s="134"/>
      <c r="U21" s="134"/>
      <c r="V21" s="134"/>
      <c r="W21" s="134"/>
      <c r="X21" s="134"/>
    </row>
    <row r="22" spans="2:24" s="143" customFormat="1" ht="24.95" customHeight="1" x14ac:dyDescent="0.2">
      <c r="B22" s="134"/>
      <c r="C22" s="134"/>
      <c r="D22" s="134"/>
      <c r="E22" s="134"/>
      <c r="F22" s="134"/>
      <c r="G22" s="134"/>
      <c r="H22" s="134"/>
      <c r="I22" s="134"/>
      <c r="J22" s="134"/>
      <c r="K22" s="134"/>
      <c r="L22" s="134"/>
      <c r="M22" s="134"/>
      <c r="N22" s="134"/>
      <c r="O22" s="134"/>
      <c r="P22" s="134"/>
      <c r="Q22" s="134"/>
      <c r="R22" s="134"/>
      <c r="S22" s="134"/>
      <c r="T22" s="134"/>
      <c r="U22" s="134"/>
      <c r="V22" s="134"/>
      <c r="W22" s="134"/>
      <c r="X22" s="134"/>
    </row>
    <row r="23" spans="2:24" s="143" customFormat="1" ht="5.0999999999999996" customHeight="1" x14ac:dyDescent="0.2">
      <c r="B23" s="134"/>
      <c r="C23" s="134"/>
      <c r="D23" s="134"/>
      <c r="E23" s="134"/>
      <c r="F23" s="134"/>
      <c r="G23" s="134"/>
      <c r="H23" s="134"/>
      <c r="I23" s="134"/>
      <c r="J23" s="134"/>
      <c r="K23" s="134"/>
      <c r="L23" s="134"/>
      <c r="M23" s="134"/>
      <c r="N23" s="134"/>
      <c r="O23" s="134"/>
    </row>
    <row r="24" spans="2:24" ht="24.95" customHeight="1" x14ac:dyDescent="0.2"/>
    <row r="25" spans="2:24" ht="5.0999999999999996" customHeight="1" thickBot="1" x14ac:dyDescent="0.25"/>
    <row r="26" spans="2:24" ht="24.95" customHeight="1" thickBot="1" x14ac:dyDescent="0.25">
      <c r="G26" s="202" t="s">
        <v>215</v>
      </c>
      <c r="H26" s="203"/>
      <c r="I26" s="203"/>
      <c r="J26" s="203"/>
      <c r="K26" s="203"/>
      <c r="L26" s="203"/>
      <c r="M26" s="203"/>
      <c r="N26" s="203"/>
      <c r="O26" s="203"/>
      <c r="P26" s="203"/>
      <c r="Q26" s="203"/>
      <c r="R26" s="203"/>
      <c r="S26" s="203"/>
      <c r="T26" s="203"/>
      <c r="U26" s="203"/>
      <c r="V26" s="203"/>
      <c r="W26" s="203"/>
      <c r="X26" s="204"/>
    </row>
    <row r="27" spans="2:24" ht="24.95" customHeight="1" x14ac:dyDescent="0.2"/>
    <row r="28" spans="2:24" ht="200.1" customHeight="1" x14ac:dyDescent="0.2"/>
    <row r="29" spans="2:24" ht="24.95" hidden="1" customHeight="1" x14ac:dyDescent="0.2"/>
    <row r="30" spans="2:24" ht="24.95" hidden="1" customHeight="1" x14ac:dyDescent="0.2"/>
    <row r="31" spans="2:24" ht="24.95" hidden="1" customHeight="1" x14ac:dyDescent="0.2"/>
    <row r="32" spans="2:24" ht="24.95" hidden="1" customHeight="1" x14ac:dyDescent="0.2"/>
    <row r="33" ht="24.95" hidden="1" customHeight="1" x14ac:dyDescent="0.2"/>
    <row r="34" ht="24.95" hidden="1" customHeight="1" x14ac:dyDescent="0.2"/>
    <row r="35" ht="24.95" hidden="1" customHeight="1" x14ac:dyDescent="0.2"/>
    <row r="36" ht="24.95" hidden="1" customHeight="1" x14ac:dyDescent="0.2"/>
  </sheetData>
  <sheetProtection algorithmName="SHA-512" hashValue="QHmEkRr5sPpfTKxVffhvIXJA2CRyeBy/AyyHgCVgvO2dV4M9LC7dz8iueP9cY//DMbs/TEnufapV9MqxtilvIQ==" saltValue="5HqqtOVHO8D7SzmqZauUsQ==" spinCount="100000" sheet="1" objects="1" scenarios="1"/>
  <mergeCells count="7">
    <mergeCell ref="G26:X26"/>
    <mergeCell ref="U16:X16"/>
    <mergeCell ref="S2:X3"/>
    <mergeCell ref="N9:S9"/>
    <mergeCell ref="U9:X9"/>
    <mergeCell ref="N12:S12"/>
    <mergeCell ref="U12:X12"/>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9099B-0FB0-4686-82D3-54E23136C2E2}">
  <sheetPr codeName="Tabelle6"/>
  <dimension ref="A1:AG41"/>
  <sheetViews>
    <sheetView showGridLines="0" showRowColHeaders="0" workbookViewId="0">
      <selection activeCell="G11" sqref="G11:X11"/>
    </sheetView>
  </sheetViews>
  <sheetFormatPr baseColWidth="10" defaultColWidth="0" defaultRowHeight="24.95" customHeight="1" zeroHeight="1" x14ac:dyDescent="0.2"/>
  <cols>
    <col min="1" max="1" width="3.28515625" style="134" customWidth="1"/>
    <col min="2" max="25" width="5.7109375" style="134" customWidth="1"/>
    <col min="26" max="26" width="130.7109375" style="134" customWidth="1"/>
    <col min="27" max="33" width="5.7109375" style="134" hidden="1" customWidth="1"/>
    <col min="34" max="16384" width="11.42578125" style="134" hidden="1"/>
  </cols>
  <sheetData>
    <row r="1" spans="2:27" ht="24.95" customHeight="1" x14ac:dyDescent="0.2">
      <c r="R1" s="135"/>
      <c r="S1" s="136"/>
      <c r="T1" s="136"/>
      <c r="U1" s="136"/>
      <c r="V1" s="136"/>
      <c r="W1" s="136"/>
      <c r="X1" s="136"/>
      <c r="Y1" s="135"/>
      <c r="Z1" s="135"/>
      <c r="AA1" s="135"/>
    </row>
    <row r="2" spans="2:27" s="138" customFormat="1" ht="24.95" customHeight="1" x14ac:dyDescent="0.2">
      <c r="B2" s="137" t="s">
        <v>119</v>
      </c>
      <c r="S2" s="215" t="s">
        <v>121</v>
      </c>
      <c r="T2" s="215"/>
      <c r="U2" s="215"/>
      <c r="V2" s="215"/>
      <c r="W2" s="215"/>
      <c r="X2" s="215"/>
      <c r="Y2" s="135"/>
      <c r="Z2" s="135"/>
      <c r="AA2" s="135"/>
    </row>
    <row r="3" spans="2:27" s="138" customFormat="1" ht="24.95" customHeight="1" x14ac:dyDescent="0.2">
      <c r="B3" s="139" t="s">
        <v>148</v>
      </c>
      <c r="R3" s="135"/>
      <c r="S3" s="215"/>
      <c r="T3" s="215"/>
      <c r="U3" s="215"/>
      <c r="V3" s="215"/>
      <c r="W3" s="215"/>
      <c r="X3" s="215"/>
      <c r="Y3" s="135"/>
      <c r="Z3" s="135"/>
      <c r="AA3" s="135"/>
    </row>
    <row r="4" spans="2:27" ht="10.5" customHeight="1" x14ac:dyDescent="0.2"/>
    <row r="5" spans="2:27" s="143" customFormat="1" ht="24.95" customHeight="1" x14ac:dyDescent="0.2">
      <c r="B5" s="140" t="s">
        <v>224</v>
      </c>
      <c r="C5" s="141"/>
      <c r="D5" s="141"/>
      <c r="E5" s="141"/>
      <c r="F5" s="141"/>
      <c r="G5" s="141"/>
      <c r="H5" s="141"/>
      <c r="I5" s="141"/>
      <c r="J5" s="141"/>
      <c r="K5" s="141"/>
      <c r="L5" s="141"/>
      <c r="M5" s="141"/>
      <c r="N5" s="141"/>
      <c r="O5" s="141"/>
      <c r="P5" s="141"/>
      <c r="Q5" s="141"/>
      <c r="R5" s="141"/>
      <c r="S5" s="141"/>
      <c r="T5" s="141"/>
      <c r="U5" s="141"/>
      <c r="V5" s="141"/>
      <c r="W5" s="141"/>
      <c r="X5" s="142" t="s">
        <v>223</v>
      </c>
    </row>
    <row r="6" spans="2:27" s="143" customFormat="1" ht="5.0999999999999996" customHeight="1" x14ac:dyDescent="0.2">
      <c r="B6" s="140"/>
      <c r="C6" s="141"/>
      <c r="D6" s="141"/>
      <c r="E6" s="141"/>
      <c r="F6" s="141"/>
      <c r="G6" s="141"/>
      <c r="H6" s="141"/>
      <c r="I6" s="141"/>
      <c r="J6" s="141"/>
      <c r="K6" s="141"/>
      <c r="L6" s="141"/>
      <c r="M6" s="141"/>
      <c r="N6" s="141"/>
      <c r="O6" s="141"/>
      <c r="P6" s="141"/>
      <c r="Q6" s="141"/>
      <c r="R6" s="141"/>
      <c r="S6" s="141"/>
      <c r="T6" s="141"/>
      <c r="U6" s="141"/>
      <c r="V6" s="141"/>
      <c r="W6" s="141"/>
      <c r="X6" s="141"/>
    </row>
    <row r="7" spans="2:27" s="143" customFormat="1" ht="24.95" customHeight="1" x14ac:dyDescent="0.2">
      <c r="B7" s="143" t="s">
        <v>225</v>
      </c>
      <c r="C7" s="134"/>
      <c r="D7" s="134"/>
      <c r="E7" s="134"/>
      <c r="F7" s="134"/>
      <c r="G7" s="134"/>
      <c r="H7" s="134"/>
      <c r="I7" s="134"/>
      <c r="J7" s="134"/>
      <c r="K7" s="134"/>
      <c r="L7" s="134"/>
      <c r="M7" s="134"/>
      <c r="N7" s="134"/>
      <c r="O7" s="134"/>
      <c r="P7" s="134"/>
      <c r="Q7" s="134"/>
      <c r="R7" s="134"/>
      <c r="S7" s="134"/>
    </row>
    <row r="8" spans="2:27" s="143" customFormat="1" ht="24.95" customHeight="1" thickBot="1" x14ac:dyDescent="0.25">
      <c r="N8" s="143" t="s">
        <v>1</v>
      </c>
      <c r="U8" s="143" t="s">
        <v>2</v>
      </c>
    </row>
    <row r="9" spans="2:27" s="143" customFormat="1" ht="24.95" customHeight="1" thickBot="1" x14ac:dyDescent="0.25">
      <c r="B9" s="144" t="s">
        <v>24</v>
      </c>
      <c r="C9" s="134"/>
      <c r="D9" s="134"/>
      <c r="E9" s="134"/>
      <c r="F9" s="134"/>
      <c r="G9" s="134"/>
      <c r="H9" s="134"/>
      <c r="I9" s="120"/>
      <c r="J9" s="145" t="s">
        <v>72</v>
      </c>
      <c r="K9" s="134"/>
      <c r="L9" s="134"/>
      <c r="M9" s="134"/>
      <c r="N9" s="216">
        <v>0</v>
      </c>
      <c r="O9" s="217"/>
      <c r="P9" s="217"/>
      <c r="Q9" s="217"/>
      <c r="R9" s="217"/>
      <c r="S9" s="218"/>
      <c r="U9" s="225">
        <f>IF(AND('3-Deckungen'!$B$11&gt;0,I9&gt;0,N9&gt;0),$N$9*Tarif!$I$30/1000,0)</f>
        <v>0</v>
      </c>
      <c r="V9" s="226"/>
      <c r="W9" s="226"/>
      <c r="X9" s="227"/>
    </row>
    <row r="10" spans="2:27" s="143" customFormat="1" ht="15" customHeight="1" thickBot="1" x14ac:dyDescent="0.25">
      <c r="B10" s="134"/>
      <c r="C10" s="134"/>
      <c r="D10" s="134"/>
      <c r="F10" s="147" t="str">
        <f>IF(AND(E9&gt;0,I9&gt;0),"Bitte nur eine Kombination wählen","")</f>
        <v/>
      </c>
      <c r="G10" s="134"/>
      <c r="H10" s="134"/>
      <c r="I10" s="134"/>
      <c r="J10" s="134"/>
      <c r="K10" s="134"/>
      <c r="L10" s="134"/>
      <c r="M10" s="134"/>
      <c r="N10" s="147"/>
      <c r="O10" s="134"/>
    </row>
    <row r="11" spans="2:27" s="143" customFormat="1" ht="24.95" customHeight="1" thickBot="1" x14ac:dyDescent="0.25">
      <c r="B11" s="144" t="s">
        <v>25</v>
      </c>
      <c r="C11" s="134"/>
      <c r="D11" s="134"/>
      <c r="E11" s="134"/>
      <c r="F11" s="134"/>
      <c r="G11" s="134"/>
      <c r="H11" s="134"/>
      <c r="I11" s="120"/>
      <c r="J11" s="145" t="s">
        <v>72</v>
      </c>
      <c r="K11" s="134"/>
      <c r="L11" s="134"/>
      <c r="M11" s="134"/>
      <c r="N11" s="216">
        <v>0</v>
      </c>
      <c r="O11" s="217"/>
      <c r="P11" s="217"/>
      <c r="Q11" s="217"/>
      <c r="R11" s="217"/>
      <c r="S11" s="218"/>
      <c r="U11" s="225">
        <f>IF(AND($U$9&gt;0,$I$11&gt;0),ROUND($N$11*Tarif!$I$31/1000,1),0)</f>
        <v>0</v>
      </c>
      <c r="V11" s="226"/>
      <c r="W11" s="226"/>
      <c r="X11" s="227"/>
    </row>
    <row r="12" spans="2:27" s="143" customFormat="1" ht="15" customHeight="1" thickBot="1" x14ac:dyDescent="0.25">
      <c r="B12" s="134"/>
      <c r="C12" s="134"/>
      <c r="D12" s="134"/>
      <c r="F12" s="147" t="str">
        <f>IF(AND(E11&gt;0,I11&gt;0),"Bitte nur eine Kombination wählen","")</f>
        <v/>
      </c>
      <c r="G12" s="134"/>
      <c r="H12" s="134"/>
      <c r="I12" s="134"/>
      <c r="J12" s="134"/>
      <c r="K12" s="134"/>
      <c r="L12" s="134"/>
      <c r="M12" s="134"/>
      <c r="N12" s="147"/>
      <c r="O12" s="134"/>
    </row>
    <row r="13" spans="2:27" s="143" customFormat="1" ht="24.95" customHeight="1" thickBot="1" x14ac:dyDescent="0.25">
      <c r="B13" s="144" t="s">
        <v>26</v>
      </c>
      <c r="C13" s="134"/>
      <c r="D13" s="134"/>
      <c r="E13" s="134"/>
      <c r="F13" s="134"/>
      <c r="G13" s="134"/>
      <c r="H13" s="134"/>
      <c r="I13" s="120"/>
      <c r="J13" s="145" t="s">
        <v>72</v>
      </c>
      <c r="K13" s="134"/>
      <c r="L13" s="134"/>
      <c r="M13" s="134"/>
      <c r="N13" s="216">
        <v>0</v>
      </c>
      <c r="O13" s="217"/>
      <c r="P13" s="217"/>
      <c r="Q13" s="217"/>
      <c r="R13" s="217"/>
      <c r="S13" s="218"/>
      <c r="U13" s="225">
        <f>IF(AND($U$9&gt;0,$I$13&gt;0),ROUND('3c-Wertsachen'!$N$13*Tarif!$I$32/1000,1),0)</f>
        <v>0</v>
      </c>
      <c r="V13" s="226"/>
      <c r="W13" s="226"/>
      <c r="X13" s="227"/>
    </row>
    <row r="14" spans="2:27" s="143" customFormat="1" ht="15" customHeight="1" thickBot="1" x14ac:dyDescent="0.25">
      <c r="B14" s="134"/>
      <c r="C14" s="134"/>
      <c r="D14" s="134"/>
      <c r="F14" s="147" t="str">
        <f>IF(AND(E13&gt;0,I13&gt;0),"Bitte nur eine Kombination wählen","")</f>
        <v/>
      </c>
      <c r="G14" s="134"/>
      <c r="H14" s="134"/>
      <c r="I14" s="134"/>
      <c r="J14" s="134"/>
      <c r="K14" s="134"/>
      <c r="L14" s="134"/>
      <c r="M14" s="134"/>
      <c r="N14" s="147"/>
      <c r="O14" s="134"/>
    </row>
    <row r="15" spans="2:27" s="143" customFormat="1" ht="24.95" customHeight="1" thickBot="1" x14ac:dyDescent="0.25">
      <c r="B15" s="144" t="s">
        <v>226</v>
      </c>
      <c r="C15" s="134"/>
      <c r="D15" s="134"/>
      <c r="E15" s="134"/>
      <c r="F15" s="134"/>
      <c r="G15" s="134"/>
      <c r="H15" s="134"/>
      <c r="I15" s="120"/>
      <c r="J15" s="145" t="s">
        <v>72</v>
      </c>
      <c r="K15" s="134"/>
      <c r="L15" s="134"/>
      <c r="M15" s="134"/>
      <c r="N15" s="216">
        <v>0</v>
      </c>
      <c r="O15" s="217"/>
      <c r="P15" s="217"/>
      <c r="Q15" s="217"/>
      <c r="R15" s="217"/>
      <c r="S15" s="218"/>
      <c r="U15" s="225">
        <f>IF(AND($U$9&gt;0,$I$15&gt;0),ROUND($N$15*Tarif!I33/1000,1),0)</f>
        <v>0</v>
      </c>
      <c r="V15" s="226"/>
      <c r="W15" s="226"/>
      <c r="X15" s="227"/>
    </row>
    <row r="16" spans="2:27" s="143" customFormat="1" ht="24.95" customHeight="1" x14ac:dyDescent="0.2">
      <c r="B16" s="134"/>
      <c r="C16" s="134"/>
      <c r="D16" s="134"/>
      <c r="E16" s="134"/>
      <c r="F16" s="134"/>
      <c r="G16" s="134"/>
      <c r="H16" s="134"/>
      <c r="I16" s="134"/>
      <c r="J16" s="134"/>
      <c r="K16" s="134"/>
      <c r="L16" s="134"/>
      <c r="M16" s="134"/>
      <c r="N16" s="134"/>
      <c r="O16" s="134"/>
      <c r="P16" s="134"/>
      <c r="Q16" s="134"/>
      <c r="R16" s="134"/>
      <c r="S16" s="134"/>
      <c r="T16" s="134"/>
      <c r="U16" s="134"/>
      <c r="V16" s="134"/>
      <c r="W16" s="134"/>
      <c r="X16" s="134"/>
    </row>
    <row r="17" spans="2:24" s="143" customFormat="1" ht="15" customHeight="1" thickBot="1" x14ac:dyDescent="0.25">
      <c r="B17" s="134"/>
      <c r="C17" s="134"/>
      <c r="D17" s="134"/>
      <c r="E17" s="134"/>
      <c r="F17" s="134"/>
      <c r="G17" s="134"/>
      <c r="H17" s="134"/>
      <c r="I17" s="134"/>
      <c r="J17" s="134"/>
      <c r="K17" s="134"/>
      <c r="L17" s="134"/>
      <c r="M17" s="134"/>
      <c r="N17" s="134"/>
      <c r="O17" s="134"/>
      <c r="P17" s="134"/>
      <c r="Q17" s="134"/>
      <c r="R17" s="134"/>
      <c r="S17" s="134"/>
      <c r="T17" s="134"/>
      <c r="U17" s="134"/>
      <c r="V17" s="134"/>
      <c r="W17" s="134"/>
      <c r="X17" s="134"/>
    </row>
    <row r="18" spans="2:24" s="143" customFormat="1" ht="24.95" customHeight="1" thickBot="1" x14ac:dyDescent="0.25">
      <c r="B18" s="144" t="s">
        <v>227</v>
      </c>
      <c r="C18" s="134"/>
      <c r="D18" s="134"/>
      <c r="E18" s="134"/>
      <c r="F18" s="134"/>
      <c r="G18" s="134"/>
      <c r="H18" s="134"/>
      <c r="I18" s="134"/>
      <c r="J18" s="134"/>
      <c r="K18" s="134"/>
      <c r="L18" s="134"/>
      <c r="M18" s="134"/>
      <c r="N18" s="134"/>
      <c r="O18" s="134"/>
      <c r="P18" s="134"/>
      <c r="Q18" s="134"/>
      <c r="R18" s="134"/>
      <c r="S18" s="134"/>
      <c r="T18" s="134"/>
      <c r="U18" s="222">
        <f>SUM(U9,U11,U13,U15)</f>
        <v>0</v>
      </c>
      <c r="V18" s="223"/>
      <c r="W18" s="223"/>
      <c r="X18" s="224"/>
    </row>
    <row r="19" spans="2:24" s="143" customFormat="1" ht="15" customHeight="1" x14ac:dyDescent="0.2">
      <c r="B19" s="134"/>
      <c r="C19" s="134"/>
      <c r="D19" s="134"/>
      <c r="E19" s="134"/>
      <c r="F19" s="134"/>
      <c r="G19" s="134"/>
      <c r="H19" s="134"/>
      <c r="I19" s="134"/>
      <c r="J19" s="134"/>
      <c r="K19" s="134"/>
      <c r="L19" s="134"/>
      <c r="M19" s="134"/>
      <c r="N19" s="134"/>
      <c r="O19" s="134"/>
      <c r="P19" s="134"/>
      <c r="Q19" s="134"/>
      <c r="R19" s="134"/>
      <c r="S19" s="134"/>
      <c r="T19" s="134"/>
      <c r="U19" s="134"/>
      <c r="V19" s="134"/>
      <c r="W19" s="134"/>
      <c r="X19" s="134"/>
    </row>
    <row r="20" spans="2:24" s="143" customFormat="1" ht="15" customHeight="1" x14ac:dyDescent="0.2">
      <c r="B20" s="134"/>
      <c r="C20" s="134"/>
      <c r="D20" s="134"/>
      <c r="E20" s="134"/>
      <c r="F20" s="134"/>
      <c r="G20" s="134"/>
      <c r="H20" s="134"/>
      <c r="I20" s="134"/>
      <c r="J20" s="134"/>
      <c r="K20" s="134"/>
      <c r="L20" s="134"/>
      <c r="M20" s="134"/>
      <c r="N20" s="134"/>
      <c r="O20" s="134"/>
      <c r="P20" s="134"/>
      <c r="Q20" s="134"/>
      <c r="R20" s="134"/>
      <c r="S20" s="134"/>
      <c r="T20" s="134"/>
      <c r="U20" s="134"/>
      <c r="V20" s="134"/>
      <c r="W20" s="134"/>
      <c r="X20" s="134"/>
    </row>
    <row r="21" spans="2:24" ht="24.95" customHeight="1" x14ac:dyDescent="0.2"/>
    <row r="22" spans="2:24" ht="13.5" customHeight="1" thickBot="1" x14ac:dyDescent="0.25"/>
    <row r="23" spans="2:24" ht="24.95" customHeight="1" thickBot="1" x14ac:dyDescent="0.25">
      <c r="G23" s="202" t="s">
        <v>215</v>
      </c>
      <c r="H23" s="203"/>
      <c r="I23" s="203"/>
      <c r="J23" s="203"/>
      <c r="K23" s="203"/>
      <c r="L23" s="203"/>
      <c r="M23" s="203"/>
      <c r="N23" s="203"/>
      <c r="O23" s="203"/>
      <c r="P23" s="203"/>
      <c r="Q23" s="203"/>
      <c r="R23" s="203"/>
      <c r="S23" s="203"/>
      <c r="T23" s="203"/>
      <c r="U23" s="203"/>
      <c r="V23" s="203"/>
      <c r="W23" s="203"/>
      <c r="X23" s="204"/>
    </row>
    <row r="24" spans="2:24" ht="24.95" customHeight="1" x14ac:dyDescent="0.2"/>
    <row r="25" spans="2:24" ht="200.1" customHeight="1" x14ac:dyDescent="0.2"/>
    <row r="26" spans="2:24" ht="24.95" hidden="1" customHeight="1" x14ac:dyDescent="0.2"/>
    <row r="27" spans="2:24" ht="24.95" hidden="1" customHeight="1" x14ac:dyDescent="0.2"/>
    <row r="28" spans="2:24" ht="24.95" hidden="1" customHeight="1" x14ac:dyDescent="0.2"/>
    <row r="29" spans="2:24" ht="24.95" hidden="1" customHeight="1" x14ac:dyDescent="0.2"/>
    <row r="30" spans="2:24" ht="24.95" hidden="1" customHeight="1" x14ac:dyDescent="0.2"/>
    <row r="31" spans="2:24" ht="24.95" hidden="1" customHeight="1" x14ac:dyDescent="0.2"/>
    <row r="32" spans="2:24" ht="24.95" hidden="1" customHeight="1" x14ac:dyDescent="0.2"/>
    <row r="33" ht="24.95" hidden="1" customHeight="1" x14ac:dyDescent="0.2"/>
    <row r="34" ht="24.95" hidden="1" customHeight="1" x14ac:dyDescent="0.2"/>
    <row r="35" ht="24.95" hidden="1" customHeight="1" x14ac:dyDescent="0.2"/>
    <row r="36" ht="24.95" hidden="1" customHeight="1" x14ac:dyDescent="0.2"/>
    <row r="37" ht="24.95" hidden="1" customHeight="1" x14ac:dyDescent="0.2"/>
    <row r="38" ht="24.95" hidden="1" customHeight="1" x14ac:dyDescent="0.2"/>
    <row r="39" ht="24.95" hidden="1" customHeight="1" x14ac:dyDescent="0.2"/>
    <row r="40" ht="24.95" hidden="1" customHeight="1" x14ac:dyDescent="0.2"/>
    <row r="41" ht="24.95" hidden="1" customHeight="1" x14ac:dyDescent="0.2"/>
  </sheetData>
  <sheetProtection algorithmName="SHA-512" hashValue="OU5MMndsyj7ErBAPA9IV3LX+TRKXNzNTvyiZ4GUo34yrc+N94GO16cmj8No0i56M+cHfBBpHEGZa2S5pMxDuRQ==" saltValue="ztzWSKTFGk5sC+SYtpGxRw==" spinCount="100000" sheet="1" objects="1" scenarios="1"/>
  <mergeCells count="11">
    <mergeCell ref="S2:X3"/>
    <mergeCell ref="N9:S9"/>
    <mergeCell ref="U9:X9"/>
    <mergeCell ref="N11:S11"/>
    <mergeCell ref="U11:X11"/>
    <mergeCell ref="G23:X23"/>
    <mergeCell ref="N13:S13"/>
    <mergeCell ref="U13:X13"/>
    <mergeCell ref="N15:S15"/>
    <mergeCell ref="U15:X15"/>
    <mergeCell ref="U18:X18"/>
  </mergeCells>
  <pageMargins left="0.7" right="0.7" top="0.78740157499999996" bottom="0.78740157499999996"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0CD44-225E-4893-9B63-DC92D97652E3}">
  <sheetPr codeName="Tabelle7"/>
  <dimension ref="A1:AG47"/>
  <sheetViews>
    <sheetView showGridLines="0" showRowColHeaders="0" workbookViewId="0">
      <selection activeCell="G11" sqref="G11:X11"/>
    </sheetView>
  </sheetViews>
  <sheetFormatPr baseColWidth="10" defaultColWidth="0" defaultRowHeight="24.95" customHeight="1" zeroHeight="1" x14ac:dyDescent="0.2"/>
  <cols>
    <col min="1" max="1" width="3.28515625" style="134" customWidth="1"/>
    <col min="2" max="25" width="5.7109375" style="134" customWidth="1"/>
    <col min="26" max="26" width="130.7109375" style="134" customWidth="1"/>
    <col min="27" max="33" width="5.7109375" style="134" hidden="1" customWidth="1"/>
    <col min="34" max="16384" width="11.42578125" style="134" hidden="1"/>
  </cols>
  <sheetData>
    <row r="1" spans="2:27" ht="24.95" customHeight="1" x14ac:dyDescent="0.2">
      <c r="R1" s="135"/>
      <c r="S1" s="136"/>
      <c r="T1" s="136"/>
      <c r="U1" s="136"/>
      <c r="V1" s="136"/>
      <c r="W1" s="136"/>
      <c r="X1" s="136"/>
      <c r="Y1" s="135"/>
      <c r="Z1" s="135"/>
      <c r="AA1" s="135"/>
    </row>
    <row r="2" spans="2:27" s="138" customFormat="1" ht="24.95" customHeight="1" x14ac:dyDescent="0.2">
      <c r="B2" s="137" t="s">
        <v>119</v>
      </c>
      <c r="S2" s="215" t="s">
        <v>121</v>
      </c>
      <c r="T2" s="215"/>
      <c r="U2" s="215"/>
      <c r="V2" s="215"/>
      <c r="W2" s="215"/>
      <c r="X2" s="215"/>
      <c r="Y2" s="135"/>
      <c r="Z2" s="135"/>
      <c r="AA2" s="135"/>
    </row>
    <row r="3" spans="2:27" s="138" customFormat="1" ht="24.95" customHeight="1" x14ac:dyDescent="0.2">
      <c r="B3" s="139" t="s">
        <v>148</v>
      </c>
      <c r="R3" s="135"/>
      <c r="S3" s="215"/>
      <c r="T3" s="215"/>
      <c r="U3" s="215"/>
      <c r="V3" s="215"/>
      <c r="W3" s="215"/>
      <c r="X3" s="215"/>
      <c r="Y3" s="135"/>
      <c r="Z3" s="135"/>
      <c r="AA3" s="135"/>
    </row>
    <row r="4" spans="2:27" ht="10.5" customHeight="1" x14ac:dyDescent="0.2"/>
    <row r="5" spans="2:27" s="143" customFormat="1" ht="24.95" customHeight="1" x14ac:dyDescent="0.2">
      <c r="B5" s="140" t="s">
        <v>228</v>
      </c>
      <c r="C5" s="141"/>
      <c r="D5" s="141"/>
      <c r="E5" s="141"/>
      <c r="F5" s="141"/>
      <c r="G5" s="141"/>
      <c r="H5" s="141"/>
      <c r="I5" s="141"/>
      <c r="J5" s="141"/>
      <c r="K5" s="141"/>
      <c r="L5" s="141"/>
      <c r="M5" s="141"/>
      <c r="N5" s="141"/>
      <c r="O5" s="141"/>
      <c r="P5" s="141"/>
      <c r="Q5" s="141"/>
      <c r="R5" s="141"/>
      <c r="S5" s="141"/>
      <c r="T5" s="141"/>
      <c r="U5" s="141"/>
      <c r="V5" s="141"/>
      <c r="W5" s="141"/>
      <c r="X5" s="142" t="s">
        <v>237</v>
      </c>
    </row>
    <row r="6" spans="2:27" s="143" customFormat="1" ht="5.0999999999999996" customHeight="1" x14ac:dyDescent="0.2">
      <c r="B6" s="140"/>
      <c r="C6" s="141"/>
      <c r="D6" s="141"/>
      <c r="E6" s="141"/>
      <c r="F6" s="141"/>
      <c r="G6" s="141"/>
      <c r="H6" s="141"/>
      <c r="I6" s="141"/>
      <c r="J6" s="141"/>
      <c r="K6" s="141"/>
      <c r="L6" s="141"/>
      <c r="M6" s="141"/>
      <c r="N6" s="141"/>
      <c r="O6" s="141"/>
      <c r="P6" s="141"/>
      <c r="Q6" s="141"/>
      <c r="R6" s="141"/>
      <c r="S6" s="141"/>
      <c r="T6" s="141"/>
      <c r="U6" s="141"/>
      <c r="V6" s="141"/>
      <c r="W6" s="141"/>
      <c r="X6" s="141"/>
    </row>
    <row r="7" spans="2:27" s="143" customFormat="1" ht="24.95" customHeight="1" x14ac:dyDescent="0.2">
      <c r="B7" s="143" t="s">
        <v>236</v>
      </c>
      <c r="C7" s="134"/>
      <c r="D7" s="134"/>
      <c r="E7" s="134"/>
      <c r="F7" s="134"/>
      <c r="G7" s="134"/>
      <c r="H7" s="134"/>
      <c r="I7" s="134"/>
      <c r="J7" s="134"/>
      <c r="K7" s="134"/>
      <c r="L7" s="134"/>
      <c r="M7" s="134"/>
      <c r="N7" s="134"/>
      <c r="O7" s="134"/>
      <c r="P7" s="134"/>
      <c r="Q7" s="134"/>
      <c r="R7" s="134"/>
      <c r="S7" s="134"/>
    </row>
    <row r="8" spans="2:27" s="143" customFormat="1" ht="24.95" customHeight="1" thickBot="1" x14ac:dyDescent="0.25">
      <c r="N8" s="143" t="s">
        <v>1</v>
      </c>
      <c r="U8" s="143" t="s">
        <v>2</v>
      </c>
    </row>
    <row r="9" spans="2:27" s="143" customFormat="1" ht="24.95" customHeight="1" thickBot="1" x14ac:dyDescent="0.25">
      <c r="B9" s="144" t="s">
        <v>229</v>
      </c>
      <c r="C9" s="134"/>
      <c r="D9" s="134"/>
      <c r="E9" s="134"/>
      <c r="F9" s="134"/>
      <c r="G9" s="134"/>
      <c r="H9" s="134"/>
      <c r="I9" s="134"/>
      <c r="J9" s="134"/>
      <c r="K9" s="134"/>
      <c r="L9" s="134"/>
      <c r="M9" s="134"/>
      <c r="N9" s="216">
        <v>0</v>
      </c>
      <c r="O9" s="217"/>
      <c r="P9" s="217"/>
      <c r="Q9" s="217"/>
      <c r="R9" s="217"/>
      <c r="S9" s="218"/>
      <c r="U9" s="225">
        <f>IF(AND('3-Deckungen'!$B$13&gt;0,'3d-Gebaeude'!$N$9&gt;0),'3d-Gebaeude'!$N$9*Tarif!I43/1000,0)</f>
        <v>0</v>
      </c>
      <c r="V9" s="226"/>
      <c r="W9" s="226"/>
      <c r="X9" s="227"/>
    </row>
    <row r="10" spans="2:27" s="143" customFormat="1" ht="5.0999999999999996" customHeight="1" x14ac:dyDescent="0.2">
      <c r="B10" s="134"/>
      <c r="C10" s="134"/>
      <c r="D10" s="134"/>
      <c r="E10" s="134"/>
      <c r="F10" s="134"/>
      <c r="G10" s="134"/>
      <c r="H10" s="134"/>
      <c r="I10" s="134"/>
      <c r="J10" s="134"/>
      <c r="K10" s="134"/>
      <c r="L10" s="134"/>
      <c r="M10" s="134"/>
      <c r="N10" s="134"/>
      <c r="O10" s="134"/>
    </row>
    <row r="11" spans="2:27" s="143" customFormat="1" ht="24.95" customHeight="1" x14ac:dyDescent="0.2">
      <c r="B11" s="144" t="s">
        <v>230</v>
      </c>
      <c r="C11" s="134"/>
      <c r="D11" s="134"/>
      <c r="E11" s="134"/>
      <c r="F11" s="120"/>
      <c r="G11" s="145" t="s">
        <v>72</v>
      </c>
      <c r="H11" s="146" t="str">
        <f>IF(F11&gt;0,"- wurden die Leitungen in den letzten 5 Jahren saniert ?","")</f>
        <v/>
      </c>
      <c r="K11" s="134"/>
      <c r="M11" s="134"/>
      <c r="N11" s="134"/>
      <c r="O11" s="134"/>
      <c r="P11" s="134"/>
      <c r="Q11" s="134"/>
      <c r="R11" s="120"/>
      <c r="S11" s="145" t="str">
        <f>IF(F11&gt;0,"Ja","")</f>
        <v/>
      </c>
    </row>
    <row r="12" spans="2:27" s="143" customFormat="1" ht="5.0999999999999996" customHeight="1" thickBot="1" x14ac:dyDescent="0.25">
      <c r="B12" s="133"/>
      <c r="C12" s="133"/>
      <c r="D12" s="133"/>
      <c r="E12" s="133"/>
      <c r="F12" s="134"/>
      <c r="G12" s="145"/>
      <c r="H12" s="133"/>
      <c r="K12" s="134"/>
      <c r="L12" s="134"/>
      <c r="M12" s="134"/>
      <c r="N12" s="134"/>
      <c r="O12" s="134"/>
    </row>
    <row r="13" spans="2:27" s="143" customFormat="1" ht="24.95" customHeight="1" thickBot="1" x14ac:dyDescent="0.25">
      <c r="B13" s="143" t="s">
        <v>231</v>
      </c>
      <c r="C13" s="134"/>
      <c r="D13" s="134"/>
      <c r="E13" s="134"/>
      <c r="F13" s="134"/>
      <c r="G13" s="134"/>
      <c r="H13" s="134"/>
      <c r="I13" s="134"/>
      <c r="J13" s="134"/>
      <c r="K13" s="134"/>
      <c r="L13" s="134"/>
      <c r="M13" s="134"/>
      <c r="N13" s="219">
        <f>MAX(10000,MIN(500000,0.1*$N$9))</f>
        <v>10000</v>
      </c>
      <c r="O13" s="220"/>
      <c r="P13" s="220"/>
      <c r="Q13" s="220"/>
      <c r="R13" s="220"/>
      <c r="S13" s="221"/>
    </row>
    <row r="14" spans="2:27" s="143" customFormat="1" ht="5.0999999999999996" customHeight="1" thickBot="1" x14ac:dyDescent="0.25">
      <c r="B14" s="134"/>
      <c r="C14" s="134"/>
      <c r="D14" s="134"/>
      <c r="E14" s="134"/>
      <c r="F14" s="134"/>
      <c r="G14" s="134"/>
      <c r="H14" s="134"/>
      <c r="I14" s="134"/>
      <c r="J14" s="134"/>
      <c r="K14" s="134"/>
      <c r="L14" s="134"/>
      <c r="M14" s="134"/>
      <c r="N14" s="134"/>
      <c r="O14" s="134"/>
    </row>
    <row r="15" spans="2:27" s="143" customFormat="1" ht="24.95" customHeight="1" thickBot="1" x14ac:dyDescent="0.25">
      <c r="B15" s="143" t="s">
        <v>232</v>
      </c>
      <c r="C15" s="134"/>
      <c r="D15" s="134"/>
      <c r="E15" s="134"/>
      <c r="F15" s="134"/>
      <c r="G15" s="134"/>
      <c r="H15" s="134"/>
      <c r="I15" s="134"/>
      <c r="J15" s="134"/>
      <c r="K15" s="134"/>
      <c r="L15" s="134"/>
      <c r="M15" s="134"/>
      <c r="N15" s="219">
        <v>500000</v>
      </c>
      <c r="O15" s="220"/>
      <c r="P15" s="220"/>
      <c r="Q15" s="220"/>
      <c r="R15" s="220"/>
      <c r="S15" s="221"/>
    </row>
    <row r="16" spans="2:27" s="143" customFormat="1" ht="5.0999999999999996" customHeight="1" thickBot="1" x14ac:dyDescent="0.25">
      <c r="B16" s="134"/>
      <c r="C16" s="134"/>
      <c r="D16" s="134"/>
      <c r="E16" s="134"/>
      <c r="F16" s="134"/>
      <c r="G16" s="134"/>
      <c r="H16" s="134"/>
      <c r="I16" s="134"/>
      <c r="J16" s="134"/>
      <c r="K16" s="134"/>
      <c r="L16" s="134"/>
      <c r="M16" s="134"/>
      <c r="N16" s="134"/>
      <c r="O16" s="134"/>
    </row>
    <row r="17" spans="2:24" s="143" customFormat="1" ht="24.95" customHeight="1" thickBot="1" x14ac:dyDescent="0.25">
      <c r="B17" s="143" t="s">
        <v>38</v>
      </c>
      <c r="C17" s="134"/>
      <c r="D17" s="134"/>
      <c r="E17" s="134"/>
      <c r="F17" s="134"/>
      <c r="G17" s="134"/>
      <c r="H17" s="134"/>
      <c r="I17" s="134"/>
      <c r="J17" s="134"/>
      <c r="K17" s="134"/>
      <c r="L17" s="134"/>
      <c r="M17" s="134"/>
      <c r="N17" s="219">
        <v>15000</v>
      </c>
      <c r="O17" s="220"/>
      <c r="P17" s="220"/>
      <c r="Q17" s="220"/>
      <c r="R17" s="220"/>
      <c r="S17" s="221"/>
    </row>
    <row r="18" spans="2:24" s="143" customFormat="1" ht="5.0999999999999996" customHeight="1" thickBot="1" x14ac:dyDescent="0.25">
      <c r="B18" s="134"/>
      <c r="C18" s="134"/>
      <c r="D18" s="134"/>
      <c r="E18" s="134"/>
      <c r="F18" s="134"/>
      <c r="G18" s="134"/>
      <c r="H18" s="134"/>
      <c r="I18" s="134"/>
      <c r="J18" s="134"/>
      <c r="K18" s="134"/>
      <c r="L18" s="134"/>
      <c r="M18" s="134"/>
      <c r="N18" s="134"/>
      <c r="O18" s="134"/>
    </row>
    <row r="19" spans="2:24" s="143" customFormat="1" ht="24.95" customHeight="1" thickBot="1" x14ac:dyDescent="0.25">
      <c r="B19" s="143" t="s">
        <v>233</v>
      </c>
      <c r="C19" s="134"/>
      <c r="D19" s="134"/>
      <c r="E19" s="134"/>
      <c r="F19" s="134"/>
      <c r="G19" s="134"/>
      <c r="H19" s="134"/>
      <c r="I19" s="134"/>
      <c r="J19" s="134"/>
      <c r="K19" s="134"/>
      <c r="L19" s="134"/>
      <c r="M19" s="134"/>
      <c r="N19" s="219">
        <f>MAX(5000,0.1*$N$9)</f>
        <v>5000</v>
      </c>
      <c r="O19" s="220"/>
      <c r="P19" s="220"/>
      <c r="Q19" s="220"/>
      <c r="R19" s="220"/>
      <c r="S19" s="221"/>
    </row>
    <row r="20" spans="2:24" s="143" customFormat="1" ht="5.0999999999999996" customHeight="1" thickBot="1" x14ac:dyDescent="0.25">
      <c r="B20" s="134"/>
      <c r="C20" s="134"/>
      <c r="D20" s="134"/>
      <c r="E20" s="134"/>
      <c r="F20" s="134"/>
      <c r="G20" s="134"/>
      <c r="H20" s="134"/>
      <c r="I20" s="134"/>
      <c r="J20" s="134"/>
      <c r="K20" s="134"/>
      <c r="L20" s="134"/>
      <c r="M20" s="134"/>
      <c r="N20" s="134"/>
      <c r="O20" s="134"/>
    </row>
    <row r="21" spans="2:24" s="143" customFormat="1" ht="24.95" customHeight="1" thickBot="1" x14ac:dyDescent="0.25">
      <c r="B21" s="144" t="s">
        <v>234</v>
      </c>
      <c r="C21" s="134"/>
      <c r="D21" s="134"/>
      <c r="E21" s="134"/>
      <c r="F21" s="134"/>
      <c r="G21" s="134"/>
      <c r="H21" s="134"/>
      <c r="I21" s="134"/>
      <c r="J21" s="134"/>
      <c r="K21" s="134"/>
      <c r="L21" s="134"/>
      <c r="M21" s="134"/>
      <c r="N21" s="216">
        <v>0</v>
      </c>
      <c r="O21" s="217"/>
      <c r="P21" s="217"/>
      <c r="Q21" s="217"/>
      <c r="R21" s="217"/>
      <c r="S21" s="218"/>
      <c r="U21" s="225">
        <f>IF(AND('3-Deckungen'!$B$13&gt;0,$N$21&gt;0),IF('2-Allgemeines'!$G$22&gt;0,$N$21*Tarif!$I$46/1000,IF('2-Allgemeines'!$G$22=0,'3d-Gebaeude'!$N$21*Tarif!$J$46/1000,0)),0)</f>
        <v>0</v>
      </c>
      <c r="V21" s="226"/>
      <c r="W21" s="226"/>
      <c r="X21" s="227"/>
    </row>
    <row r="22" spans="2:24" s="143" customFormat="1" ht="5.0999999999999996" customHeight="1" thickBot="1" x14ac:dyDescent="0.25">
      <c r="B22" s="134"/>
      <c r="C22" s="134"/>
      <c r="D22" s="134"/>
      <c r="E22" s="134"/>
      <c r="F22" s="134"/>
      <c r="G22" s="134"/>
      <c r="H22" s="134"/>
      <c r="I22" s="134"/>
      <c r="J22" s="134"/>
      <c r="K22" s="134"/>
      <c r="L22" s="134"/>
      <c r="M22" s="134"/>
      <c r="N22" s="134"/>
      <c r="O22" s="134"/>
    </row>
    <row r="23" spans="2:24" s="143" customFormat="1" ht="24.95" customHeight="1" thickBot="1" x14ac:dyDescent="0.25">
      <c r="B23" s="144" t="s">
        <v>235</v>
      </c>
      <c r="C23" s="134"/>
      <c r="D23" s="134"/>
      <c r="E23" s="134"/>
      <c r="F23" s="134"/>
      <c r="G23" s="134"/>
      <c r="H23" s="134"/>
      <c r="I23" s="134"/>
      <c r="J23" s="134"/>
      <c r="K23" s="134"/>
      <c r="L23" s="134"/>
      <c r="M23" s="134"/>
      <c r="N23" s="216">
        <v>0</v>
      </c>
      <c r="O23" s="217"/>
      <c r="P23" s="217"/>
      <c r="Q23" s="217"/>
      <c r="R23" s="217"/>
      <c r="S23" s="218"/>
      <c r="U23" s="225">
        <f>IF(AND('3-Deckungen'!$B$13&gt;0,$N$23&gt;0),MAX(80,0.02*$N$23),0)</f>
        <v>0</v>
      </c>
      <c r="V23" s="226"/>
      <c r="W23" s="226"/>
      <c r="X23" s="227"/>
    </row>
    <row r="24" spans="2:24" s="143" customFormat="1" ht="5.0999999999999996" customHeight="1" thickBot="1" x14ac:dyDescent="0.25">
      <c r="B24" s="134"/>
      <c r="C24" s="134"/>
      <c r="D24" s="134"/>
      <c r="E24" s="134"/>
      <c r="F24" s="134"/>
      <c r="G24" s="134"/>
      <c r="H24" s="134"/>
      <c r="I24" s="134"/>
      <c r="J24" s="134"/>
      <c r="K24" s="134"/>
      <c r="L24" s="134"/>
      <c r="M24" s="134"/>
      <c r="N24" s="134"/>
      <c r="O24" s="134"/>
    </row>
    <row r="25" spans="2:24" s="143" customFormat="1" ht="24.95" customHeight="1" thickBot="1" x14ac:dyDescent="0.25">
      <c r="B25" s="144" t="s">
        <v>42</v>
      </c>
      <c r="C25" s="134"/>
      <c r="D25" s="134"/>
      <c r="E25" s="134"/>
      <c r="F25" s="120"/>
      <c r="G25" s="145" t="s">
        <v>72</v>
      </c>
      <c r="H25" s="134"/>
      <c r="I25" s="134"/>
      <c r="J25" s="134"/>
      <c r="K25" s="134"/>
      <c r="L25" s="134"/>
      <c r="M25" s="134"/>
      <c r="N25" s="219">
        <f>IF(AND('3-Deckungen'!$B$13&gt;0,'3d-Gebaeude'!$F$25&gt;0),5000000,0)</f>
        <v>0</v>
      </c>
      <c r="O25" s="220"/>
      <c r="P25" s="220"/>
      <c r="Q25" s="220"/>
      <c r="R25" s="220"/>
      <c r="S25" s="221"/>
      <c r="U25" s="225">
        <f>IF(AND('3-Deckungen'!$B$13&gt;0,$F$25&gt;0),Tarif!I49,0)</f>
        <v>0</v>
      </c>
      <c r="V25" s="226"/>
      <c r="W25" s="226"/>
      <c r="X25" s="227"/>
    </row>
    <row r="26" spans="2:24" s="143" customFormat="1" ht="5.0999999999999996" customHeight="1" thickBot="1" x14ac:dyDescent="0.25">
      <c r="B26" s="134"/>
      <c r="C26" s="134"/>
      <c r="D26" s="134"/>
      <c r="E26" s="134"/>
      <c r="F26" s="134"/>
      <c r="G26" s="134"/>
      <c r="H26" s="134"/>
      <c r="I26" s="134"/>
      <c r="J26" s="134"/>
      <c r="K26" s="134"/>
      <c r="L26" s="134"/>
      <c r="M26" s="134"/>
      <c r="N26" s="134"/>
      <c r="O26" s="134"/>
    </row>
    <row r="27" spans="2:24" ht="24.95" customHeight="1" thickBot="1" x14ac:dyDescent="0.25">
      <c r="B27" s="144" t="s">
        <v>214</v>
      </c>
      <c r="U27" s="222">
        <f>SUM(U9,U21,U23,U25)</f>
        <v>0</v>
      </c>
      <c r="V27" s="223"/>
      <c r="W27" s="223"/>
      <c r="X27" s="224"/>
    </row>
    <row r="28" spans="2:24" ht="5.0999999999999996" customHeight="1" thickBot="1" x14ac:dyDescent="0.25"/>
    <row r="29" spans="2:24" ht="24.95" customHeight="1" thickBot="1" x14ac:dyDescent="0.25">
      <c r="G29" s="202" t="s">
        <v>215</v>
      </c>
      <c r="H29" s="203"/>
      <c r="I29" s="203"/>
      <c r="J29" s="203"/>
      <c r="K29" s="203"/>
      <c r="L29" s="203"/>
      <c r="M29" s="203"/>
      <c r="N29" s="203"/>
      <c r="O29" s="203"/>
      <c r="P29" s="203"/>
      <c r="Q29" s="203"/>
      <c r="R29" s="203"/>
      <c r="S29" s="203"/>
      <c r="T29" s="203"/>
      <c r="U29" s="203"/>
      <c r="V29" s="203"/>
      <c r="W29" s="203"/>
      <c r="X29" s="204"/>
    </row>
    <row r="30" spans="2:24" ht="24.95" customHeight="1" x14ac:dyDescent="0.2"/>
    <row r="31" spans="2:24" ht="200.1" customHeight="1" x14ac:dyDescent="0.2"/>
    <row r="32" spans="2:24" ht="24.95" hidden="1" customHeight="1" x14ac:dyDescent="0.2"/>
    <row r="33" ht="24.95" hidden="1" customHeight="1" x14ac:dyDescent="0.2"/>
    <row r="34" ht="24.95" hidden="1" customHeight="1" x14ac:dyDescent="0.2"/>
    <row r="35" ht="24.95" hidden="1" customHeight="1" x14ac:dyDescent="0.2"/>
    <row r="36" ht="24.95" hidden="1" customHeight="1" x14ac:dyDescent="0.2"/>
    <row r="37" ht="24.95" hidden="1" customHeight="1" x14ac:dyDescent="0.2"/>
    <row r="38" ht="24.95" hidden="1" customHeight="1" x14ac:dyDescent="0.2"/>
    <row r="39" ht="24.95" hidden="1" customHeight="1" x14ac:dyDescent="0.2"/>
    <row r="40" ht="24.95" customHeight="1" x14ac:dyDescent="0.2"/>
    <row r="41" ht="24.95" customHeight="1" x14ac:dyDescent="0.2"/>
    <row r="42" ht="24.95" customHeight="1" x14ac:dyDescent="0.2"/>
    <row r="43" ht="24.95" customHeight="1" x14ac:dyDescent="0.2"/>
    <row r="44" ht="24.95" customHeight="1" x14ac:dyDescent="0.2"/>
    <row r="45" ht="24.95" customHeight="1" x14ac:dyDescent="0.2"/>
    <row r="46" ht="24.95" customHeight="1" x14ac:dyDescent="0.2"/>
    <row r="47" ht="24.95" customHeight="1" x14ac:dyDescent="0.2"/>
  </sheetData>
  <sheetProtection algorithmName="SHA-512" hashValue="kmi1qoua2KrR18ZDclq4QcZDOpOtm+I+xGvojosxLfMnbH+McTHa1gScwb1ErXlGbRCau24tTX9Vj8kgiifS2A==" saltValue="tmCbsHl2WSRve41snjQ8Kg==" spinCount="100000" sheet="1" objects="1" scenarios="1"/>
  <mergeCells count="15">
    <mergeCell ref="N13:S13"/>
    <mergeCell ref="N15:S15"/>
    <mergeCell ref="N17:S17"/>
    <mergeCell ref="U27:X27"/>
    <mergeCell ref="S2:X3"/>
    <mergeCell ref="N9:S9"/>
    <mergeCell ref="U9:X9"/>
    <mergeCell ref="G29:X29"/>
    <mergeCell ref="N19:S19"/>
    <mergeCell ref="N21:S21"/>
    <mergeCell ref="N23:S23"/>
    <mergeCell ref="N25:S25"/>
    <mergeCell ref="U21:X21"/>
    <mergeCell ref="U23:X23"/>
    <mergeCell ref="U25:X25"/>
  </mergeCells>
  <pageMargins left="0.7" right="0.7" top="0.78740157499999996" bottom="0.78740157499999996"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CC5C4-FF4B-40F9-9345-9C66615A154D}">
  <sheetPr codeName="Tabelle8"/>
  <dimension ref="A1:AG48"/>
  <sheetViews>
    <sheetView showGridLines="0" showRowColHeaders="0" workbookViewId="0">
      <selection activeCell="G11" sqref="G11:X11"/>
    </sheetView>
  </sheetViews>
  <sheetFormatPr baseColWidth="10" defaultColWidth="0" defaultRowHeight="24.95" customHeight="1" zeroHeight="1" x14ac:dyDescent="0.2"/>
  <cols>
    <col min="1" max="1" width="3.28515625" style="76" customWidth="1"/>
    <col min="2" max="25" width="5.7109375" style="76" customWidth="1"/>
    <col min="26" max="26" width="130.7109375" style="76" customWidth="1"/>
    <col min="27" max="33" width="5.7109375" style="76" hidden="1" customWidth="1"/>
    <col min="34" max="16384" width="11.42578125" style="76" hidden="1"/>
  </cols>
  <sheetData>
    <row r="1" spans="2:27" ht="24.95" customHeight="1" x14ac:dyDescent="0.2">
      <c r="R1" s="78"/>
      <c r="S1" s="79"/>
      <c r="T1" s="79"/>
      <c r="U1" s="79"/>
      <c r="V1" s="79"/>
      <c r="W1" s="79"/>
      <c r="X1" s="79"/>
      <c r="Y1" s="78"/>
      <c r="Z1" s="78"/>
      <c r="AA1" s="78"/>
    </row>
    <row r="2" spans="2:27" s="77" customFormat="1" ht="24.95" customHeight="1" x14ac:dyDescent="0.2">
      <c r="B2" s="119" t="s">
        <v>119</v>
      </c>
      <c r="S2" s="208" t="s">
        <v>121</v>
      </c>
      <c r="T2" s="208"/>
      <c r="U2" s="208"/>
      <c r="V2" s="208"/>
      <c r="W2" s="208"/>
      <c r="X2" s="208"/>
      <c r="Y2" s="78"/>
      <c r="Z2" s="78"/>
      <c r="AA2" s="78"/>
    </row>
    <row r="3" spans="2:27" s="77" customFormat="1" ht="24.95" customHeight="1" x14ac:dyDescent="0.2">
      <c r="B3" s="87" t="s">
        <v>148</v>
      </c>
      <c r="R3" s="78"/>
      <c r="S3" s="208"/>
      <c r="T3" s="208"/>
      <c r="U3" s="208"/>
      <c r="V3" s="208"/>
      <c r="W3" s="208"/>
      <c r="X3" s="208"/>
      <c r="Y3" s="78"/>
      <c r="Z3" s="78"/>
      <c r="AA3" s="78"/>
    </row>
    <row r="4" spans="2:27" ht="10.5" customHeight="1" x14ac:dyDescent="0.2"/>
    <row r="5" spans="2:27" s="83" customFormat="1" ht="24.95" customHeight="1" x14ac:dyDescent="0.2">
      <c r="B5" s="84" t="s">
        <v>166</v>
      </c>
      <c r="C5" s="82"/>
      <c r="D5" s="82"/>
      <c r="E5" s="82"/>
      <c r="F5" s="82"/>
      <c r="G5" s="82"/>
      <c r="H5" s="82"/>
      <c r="I5" s="82"/>
      <c r="J5" s="82"/>
      <c r="K5" s="82"/>
      <c r="L5" s="82"/>
      <c r="M5" s="82"/>
      <c r="N5" s="82"/>
      <c r="O5" s="82"/>
      <c r="P5" s="82"/>
      <c r="Q5" s="82"/>
      <c r="R5" s="82"/>
      <c r="S5" s="82"/>
      <c r="T5" s="82"/>
      <c r="U5" s="82"/>
      <c r="V5" s="82"/>
      <c r="W5" s="82"/>
      <c r="X5" s="126" t="s">
        <v>238</v>
      </c>
    </row>
    <row r="6" spans="2:27" s="83" customFormat="1" ht="15.75" thickBot="1" x14ac:dyDescent="0.25">
      <c r="B6" s="83" t="s">
        <v>225</v>
      </c>
      <c r="C6" s="76"/>
      <c r="D6" s="76"/>
      <c r="E6" s="76"/>
      <c r="F6" s="76"/>
      <c r="G6" s="76"/>
      <c r="H6" s="76"/>
      <c r="I6" s="76"/>
      <c r="J6" s="76"/>
      <c r="K6" s="76"/>
      <c r="L6" s="76"/>
      <c r="M6" s="76"/>
      <c r="N6" s="83" t="s">
        <v>1</v>
      </c>
      <c r="O6" s="76"/>
      <c r="P6" s="76"/>
      <c r="Q6" s="76"/>
      <c r="R6" s="76"/>
      <c r="S6" s="76"/>
      <c r="U6" s="83" t="s">
        <v>2</v>
      </c>
    </row>
    <row r="7" spans="2:27" s="83" customFormat="1" ht="24.95" customHeight="1" thickBot="1" x14ac:dyDescent="0.25">
      <c r="B7" s="131" t="s">
        <v>239</v>
      </c>
      <c r="C7" s="76"/>
      <c r="D7" s="76"/>
      <c r="E7" s="76"/>
      <c r="F7" s="76"/>
      <c r="G7" s="76"/>
      <c r="H7" s="76"/>
      <c r="I7" s="76"/>
      <c r="J7" s="76"/>
      <c r="K7" s="76"/>
      <c r="L7" s="76"/>
      <c r="M7" s="76"/>
      <c r="N7" s="216">
        <v>0</v>
      </c>
      <c r="O7" s="217"/>
      <c r="P7" s="217"/>
      <c r="Q7" s="217"/>
      <c r="R7" s="217"/>
      <c r="S7" s="218"/>
      <c r="U7" s="225">
        <f>IF(AND('3-Deckungen'!$B$15&gt;0,N7&gt;0),IF($N$7=30000,Tarif!$I$65,IF($N$7=50000,Tarif!$J$65,IF($N$7=100000,Tarif!$K$65,0))),0)</f>
        <v>0</v>
      </c>
      <c r="V7" s="226"/>
      <c r="W7" s="226"/>
      <c r="X7" s="227"/>
    </row>
    <row r="8" spans="2:27" s="83" customFormat="1" ht="30" customHeight="1" x14ac:dyDescent="0.2">
      <c r="B8" s="76"/>
      <c r="C8" s="76"/>
      <c r="D8" s="76"/>
      <c r="F8" s="132" t="str">
        <f>IF(AND(E7&gt;0,I7&gt;0),"Bitte nur eine Kombination wählen","")</f>
        <v/>
      </c>
      <c r="G8" s="76"/>
      <c r="H8" s="76"/>
      <c r="I8" s="76"/>
      <c r="J8" s="76"/>
      <c r="K8" s="76"/>
      <c r="L8" s="76"/>
      <c r="M8" s="76"/>
      <c r="N8" s="132" t="str">
        <f>IF(AND($N$7&gt;0,$N$7&lt;30000),"Mindestsumme beträgt CHF 30'000","")</f>
        <v/>
      </c>
      <c r="O8" s="76"/>
    </row>
    <row r="9" spans="2:27" s="83" customFormat="1" ht="24.95" customHeight="1" x14ac:dyDescent="0.2">
      <c r="B9" s="84" t="s">
        <v>167</v>
      </c>
      <c r="C9" s="82"/>
      <c r="D9" s="82"/>
      <c r="E9" s="82"/>
      <c r="F9" s="82"/>
      <c r="G9" s="82"/>
      <c r="H9" s="82"/>
      <c r="I9" s="82"/>
      <c r="J9" s="82"/>
      <c r="K9" s="82"/>
      <c r="L9" s="82"/>
      <c r="M9" s="82"/>
      <c r="N9" s="82"/>
      <c r="O9" s="82"/>
      <c r="P9" s="82"/>
      <c r="Q9" s="82"/>
      <c r="R9" s="82"/>
      <c r="S9" s="82"/>
      <c r="T9" s="82"/>
      <c r="U9" s="82"/>
      <c r="V9" s="82"/>
      <c r="W9" s="82"/>
      <c r="X9" s="126"/>
    </row>
    <row r="10" spans="2:27" s="83" customFormat="1" ht="15.75" thickBot="1" x14ac:dyDescent="0.25">
      <c r="B10" s="83" t="s">
        <v>240</v>
      </c>
      <c r="C10" s="76"/>
      <c r="D10" s="76"/>
      <c r="E10" s="76"/>
      <c r="F10" s="76"/>
      <c r="G10" s="76"/>
      <c r="H10" s="76"/>
      <c r="I10" s="76"/>
      <c r="J10" s="76"/>
      <c r="K10" s="76"/>
      <c r="L10" s="76"/>
      <c r="M10" s="76"/>
      <c r="O10" s="76"/>
      <c r="P10" s="76"/>
      <c r="Q10" s="76"/>
      <c r="R10" s="76"/>
      <c r="S10" s="76"/>
    </row>
    <row r="11" spans="2:27" s="83" customFormat="1" ht="24.95" customHeight="1" thickBot="1" x14ac:dyDescent="0.25">
      <c r="B11" s="131" t="s">
        <v>239</v>
      </c>
      <c r="C11" s="76"/>
      <c r="D11" s="76"/>
      <c r="E11" s="76"/>
      <c r="F11" s="76"/>
      <c r="G11" s="76"/>
      <c r="H11" s="76"/>
      <c r="I11" s="76"/>
      <c r="J11" s="76"/>
      <c r="K11" s="76"/>
      <c r="L11" s="76"/>
      <c r="M11" s="76"/>
      <c r="N11" s="216">
        <v>0</v>
      </c>
      <c r="O11" s="217"/>
      <c r="P11" s="217"/>
      <c r="Q11" s="217"/>
      <c r="R11" s="217"/>
      <c r="S11" s="218"/>
      <c r="U11" s="225">
        <f>IF(AND('3-Deckungen'!$B$17&gt;0,$N$11&gt;0),IF($N$11=25000,Tarif!$I$72,IF($N$11=50000,Tarif!$J$72,IF($N$11=75000,Tarif!$K$72,IF($N$11=100000,Tarif!$L$72,0)))),0)</f>
        <v>0</v>
      </c>
      <c r="V11" s="226"/>
      <c r="W11" s="226"/>
      <c r="X11" s="227"/>
    </row>
    <row r="12" spans="2:27" s="83" customFormat="1" ht="30" customHeight="1" x14ac:dyDescent="0.2">
      <c r="B12" s="76"/>
      <c r="C12" s="76"/>
      <c r="D12" s="76"/>
      <c r="F12" s="132" t="str">
        <f>IF(AND(E11&gt;0,I11&gt;0),"Bitte nur eine Kombination wählen","")</f>
        <v/>
      </c>
      <c r="G12" s="76"/>
      <c r="H12" s="76"/>
      <c r="I12" s="76"/>
      <c r="J12" s="76"/>
      <c r="K12" s="76"/>
      <c r="L12" s="76"/>
      <c r="M12" s="76"/>
      <c r="N12" s="132" t="str">
        <f>IF(AND($N$7&gt;0,$N$7&lt;30000),"Mindestsumme beträgt CHF 30'000","")</f>
        <v/>
      </c>
      <c r="O12" s="76"/>
    </row>
    <row r="13" spans="2:27" s="83" customFormat="1" ht="24.95" customHeight="1" x14ac:dyDescent="0.2">
      <c r="B13" s="84" t="s">
        <v>168</v>
      </c>
      <c r="C13" s="82"/>
      <c r="D13" s="82"/>
      <c r="E13" s="82"/>
      <c r="F13" s="82"/>
      <c r="G13" s="82"/>
      <c r="H13" s="82"/>
      <c r="I13" s="82"/>
      <c r="J13" s="82"/>
      <c r="K13" s="82"/>
      <c r="L13" s="82"/>
      <c r="M13" s="82"/>
      <c r="N13" s="82"/>
      <c r="O13" s="82"/>
      <c r="P13" s="82"/>
      <c r="Q13" s="82"/>
      <c r="R13" s="82"/>
      <c r="S13" s="82"/>
      <c r="T13" s="82"/>
      <c r="U13" s="82"/>
      <c r="V13" s="82"/>
      <c r="W13" s="82"/>
      <c r="X13" s="126"/>
    </row>
    <row r="14" spans="2:27" s="83" customFormat="1" ht="15.75" thickBot="1" x14ac:dyDescent="0.25">
      <c r="B14" s="83" t="s">
        <v>240</v>
      </c>
      <c r="C14" s="76"/>
      <c r="D14" s="76"/>
      <c r="E14" s="76"/>
      <c r="F14" s="76"/>
      <c r="G14" s="76"/>
      <c r="H14" s="76"/>
      <c r="I14" s="76"/>
      <c r="J14" s="76"/>
      <c r="K14" s="76"/>
      <c r="L14" s="76"/>
      <c r="M14" s="76"/>
      <c r="O14" s="76"/>
      <c r="P14" s="76"/>
      <c r="Q14" s="76"/>
      <c r="R14" s="76"/>
      <c r="S14" s="76"/>
    </row>
    <row r="15" spans="2:27" s="83" customFormat="1" ht="24.95" customHeight="1" thickBot="1" x14ac:dyDescent="0.25">
      <c r="B15" s="131" t="s">
        <v>239</v>
      </c>
      <c r="C15" s="76"/>
      <c r="D15" s="76"/>
      <c r="E15" s="76"/>
      <c r="F15" s="76"/>
      <c r="G15" s="76"/>
      <c r="H15" s="76"/>
      <c r="I15" s="76"/>
      <c r="J15" s="76"/>
      <c r="K15" s="76"/>
      <c r="L15" s="76"/>
      <c r="M15" s="76"/>
      <c r="N15" s="216">
        <v>0</v>
      </c>
      <c r="O15" s="217"/>
      <c r="P15" s="217"/>
      <c r="Q15" s="217"/>
      <c r="R15" s="217"/>
      <c r="S15" s="218"/>
      <c r="U15" s="225">
        <f>IF(AND('3-Deckungen'!$B$19&gt;0,N15&gt;0),IF($N$15=10000,Tarif!$I$79,IF($N$15=20000,Tarif!$J$79,IF($N$15=50000,Tarif!$K$79,0))),0)</f>
        <v>0</v>
      </c>
      <c r="V15" s="226"/>
      <c r="W15" s="226"/>
      <c r="X15" s="227"/>
    </row>
    <row r="16" spans="2:27" s="83" customFormat="1" ht="15" customHeight="1" x14ac:dyDescent="0.2">
      <c r="B16" s="76"/>
      <c r="C16" s="76"/>
      <c r="D16" s="76"/>
      <c r="E16" s="76"/>
      <c r="F16" s="76"/>
      <c r="G16" s="76"/>
      <c r="H16" s="76"/>
      <c r="I16" s="76"/>
      <c r="J16" s="76"/>
      <c r="K16" s="76"/>
      <c r="L16" s="76"/>
      <c r="M16" s="76"/>
      <c r="N16" s="76"/>
      <c r="O16" s="76"/>
      <c r="P16" s="76"/>
      <c r="Q16" s="76"/>
      <c r="R16" s="76"/>
      <c r="S16" s="76"/>
      <c r="T16" s="76"/>
      <c r="U16" s="76"/>
      <c r="V16" s="76"/>
      <c r="W16" s="76"/>
      <c r="X16" s="76"/>
    </row>
    <row r="17" spans="2:24" s="83" customFormat="1" ht="15" customHeight="1" x14ac:dyDescent="0.2">
      <c r="B17" s="76"/>
      <c r="C17" s="76"/>
      <c r="D17" s="76"/>
      <c r="E17" s="76"/>
      <c r="F17" s="76"/>
      <c r="G17" s="76"/>
      <c r="H17" s="76"/>
      <c r="I17" s="76"/>
      <c r="J17" s="76"/>
      <c r="K17" s="76"/>
      <c r="L17" s="76"/>
      <c r="M17" s="76"/>
      <c r="N17" s="76"/>
      <c r="O17" s="76"/>
      <c r="P17" s="76"/>
      <c r="Q17" s="76"/>
      <c r="R17" s="76"/>
      <c r="S17" s="76"/>
      <c r="T17" s="76"/>
      <c r="U17" s="76"/>
      <c r="V17" s="76"/>
      <c r="W17" s="76"/>
      <c r="X17" s="76"/>
    </row>
    <row r="18" spans="2:24" s="83" customFormat="1" ht="32.25" customHeight="1" x14ac:dyDescent="0.2">
      <c r="B18" s="76"/>
      <c r="C18" s="76"/>
      <c r="D18" s="76"/>
      <c r="E18" s="76"/>
      <c r="F18" s="76"/>
      <c r="G18" s="76"/>
      <c r="H18" s="76"/>
      <c r="I18" s="76"/>
      <c r="J18" s="76"/>
      <c r="K18" s="76"/>
      <c r="L18" s="76"/>
      <c r="M18" s="76"/>
      <c r="N18" s="76"/>
      <c r="O18" s="76"/>
      <c r="P18" s="76"/>
      <c r="Q18" s="76"/>
      <c r="R18" s="76"/>
      <c r="S18" s="76"/>
      <c r="T18" s="76"/>
      <c r="U18" s="76"/>
      <c r="V18" s="76"/>
      <c r="W18" s="76"/>
      <c r="X18" s="76"/>
    </row>
    <row r="19" spans="2:24" ht="24.95" customHeight="1" x14ac:dyDescent="0.2"/>
    <row r="20" spans="2:24" ht="13.5" customHeight="1" thickBot="1" x14ac:dyDescent="0.25"/>
    <row r="21" spans="2:24" ht="24.95" customHeight="1" thickBot="1" x14ac:dyDescent="0.25">
      <c r="G21" s="202" t="s">
        <v>215</v>
      </c>
      <c r="H21" s="203"/>
      <c r="I21" s="203"/>
      <c r="J21" s="203"/>
      <c r="K21" s="203"/>
      <c r="L21" s="203"/>
      <c r="M21" s="203"/>
      <c r="N21" s="203"/>
      <c r="O21" s="203"/>
      <c r="P21" s="203"/>
      <c r="Q21" s="203"/>
      <c r="R21" s="203"/>
      <c r="S21" s="203"/>
      <c r="T21" s="203"/>
      <c r="U21" s="203"/>
      <c r="V21" s="203"/>
      <c r="W21" s="203"/>
      <c r="X21" s="204"/>
    </row>
    <row r="22" spans="2:24" ht="24.95" customHeight="1" x14ac:dyDescent="0.2"/>
    <row r="23" spans="2:24" ht="200.1" customHeight="1" x14ac:dyDescent="0.2"/>
    <row r="24" spans="2:24" ht="24.95" hidden="1" customHeight="1" x14ac:dyDescent="0.2"/>
    <row r="25" spans="2:24" ht="24.95" hidden="1" customHeight="1" x14ac:dyDescent="0.2"/>
    <row r="26" spans="2:24" ht="24.95" hidden="1" customHeight="1" x14ac:dyDescent="0.2"/>
    <row r="27" spans="2:24" ht="24.95" hidden="1" customHeight="1" x14ac:dyDescent="0.2"/>
    <row r="28" spans="2:24" ht="24.95" hidden="1" customHeight="1" x14ac:dyDescent="0.2"/>
    <row r="29" spans="2:24" ht="24.95" hidden="1" customHeight="1" x14ac:dyDescent="0.2"/>
    <row r="30" spans="2:24" ht="24.95" hidden="1" customHeight="1" x14ac:dyDescent="0.2"/>
    <row r="31" spans="2:24" ht="24.95" hidden="1" customHeight="1" x14ac:dyDescent="0.2"/>
    <row r="32" spans="2:24" ht="24.95" hidden="1" customHeight="1" x14ac:dyDescent="0.2"/>
    <row r="33" ht="24.95" hidden="1" customHeight="1" x14ac:dyDescent="0.2"/>
    <row r="34" ht="24.95" hidden="1" customHeight="1" x14ac:dyDescent="0.2"/>
    <row r="35" ht="24.95" hidden="1" customHeight="1" x14ac:dyDescent="0.2"/>
    <row r="36" ht="24.95" hidden="1" customHeight="1" x14ac:dyDescent="0.2"/>
    <row r="37" ht="24.95" hidden="1" customHeight="1" x14ac:dyDescent="0.2"/>
    <row r="38" ht="24.95" hidden="1" customHeight="1" x14ac:dyDescent="0.2"/>
    <row r="39" ht="24.95" hidden="1" customHeight="1" x14ac:dyDescent="0.2"/>
    <row r="40" ht="24.95" customHeight="1" x14ac:dyDescent="0.2"/>
    <row r="41" ht="24.95" customHeight="1" x14ac:dyDescent="0.2"/>
    <row r="42" ht="24.95" customHeight="1" x14ac:dyDescent="0.2"/>
    <row r="43" ht="24.95" customHeight="1" x14ac:dyDescent="0.2"/>
    <row r="44" ht="24.95" customHeight="1" x14ac:dyDescent="0.2"/>
    <row r="45" ht="24.95" customHeight="1" x14ac:dyDescent="0.2"/>
    <row r="46" ht="24.95" customHeight="1" x14ac:dyDescent="0.2"/>
    <row r="47" ht="24.95" customHeight="1" x14ac:dyDescent="0.2"/>
    <row r="48" ht="24.95" customHeight="1" x14ac:dyDescent="0.2"/>
  </sheetData>
  <sheetProtection algorithmName="SHA-512" hashValue="tzt1wbaV6d9wLVcnMxk0SwOIoz/Jn/Rkj3ueuUWDrzw97QvRX35T8hvuqeG5jqvCorWpZvidRGsdAsY8TJ8j4A==" saltValue="3D0k9rjMuiJx3hWGhjnwvg==" spinCount="100000" sheet="1" objects="1" scenarios="1"/>
  <mergeCells count="8">
    <mergeCell ref="G21:X21"/>
    <mergeCell ref="N15:S15"/>
    <mergeCell ref="U15:X15"/>
    <mergeCell ref="S2:X3"/>
    <mergeCell ref="N7:S7"/>
    <mergeCell ref="U7:X7"/>
    <mergeCell ref="N11:S11"/>
    <mergeCell ref="U11:X11"/>
  </mergeCells>
  <dataValidations count="3">
    <dataValidation type="list" allowBlank="1" showInputMessage="1" showErrorMessage="1" sqref="N7:S7" xr:uid="{4D22C3AA-5EA2-442D-BDC3-2CB073D597D8}">
      <formula1>"30000,50000,100000,0"</formula1>
    </dataValidation>
    <dataValidation type="list" allowBlank="1" showInputMessage="1" showErrorMessage="1" sqref="N11:S11" xr:uid="{6A776A2A-62E4-4DAC-87AB-44B5C673BE89}">
      <formula1>"25000,50000,75000,100000,0"</formula1>
    </dataValidation>
    <dataValidation type="list" allowBlank="1" showInputMessage="1" showErrorMessage="1" sqref="N15:S15" xr:uid="{C2E24F5E-FBA7-4D50-9D28-C1F8E76ED242}">
      <formula1>"10000,20000,50000,0"</formula1>
    </dataValidation>
  </dataValidation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F121-49C2-4565-8FBB-7338AED4E27E}">
  <sheetPr codeName="Tabelle9"/>
  <dimension ref="B1:AA28"/>
  <sheetViews>
    <sheetView showRowColHeaders="0" workbookViewId="0">
      <selection activeCell="G11" sqref="G11:X11"/>
    </sheetView>
  </sheetViews>
  <sheetFormatPr baseColWidth="10" defaultColWidth="11.42578125" defaultRowHeight="24.95" customHeight="1" zeroHeight="1" x14ac:dyDescent="0.2"/>
  <cols>
    <col min="1" max="1" width="3.28515625" style="76" customWidth="1"/>
    <col min="2" max="33" width="5.7109375" style="76" customWidth="1"/>
    <col min="34" max="16384" width="11.42578125" style="76"/>
  </cols>
  <sheetData>
    <row r="1" spans="2:27" ht="24.95" customHeight="1" x14ac:dyDescent="0.2">
      <c r="R1" s="78"/>
      <c r="S1" s="79"/>
      <c r="T1" s="79"/>
      <c r="U1" s="79"/>
      <c r="V1" s="79"/>
      <c r="W1" s="79"/>
      <c r="X1" s="79"/>
      <c r="Y1" s="78"/>
      <c r="Z1" s="78"/>
      <c r="AA1" s="78"/>
    </row>
    <row r="2" spans="2:27" s="77" customFormat="1" ht="24.95" customHeight="1" x14ac:dyDescent="0.2">
      <c r="B2" s="119" t="s">
        <v>119</v>
      </c>
      <c r="S2" s="208" t="s">
        <v>121</v>
      </c>
      <c r="T2" s="208"/>
      <c r="U2" s="208"/>
      <c r="V2" s="208"/>
      <c r="W2" s="208"/>
      <c r="X2" s="208"/>
      <c r="Y2" s="78"/>
      <c r="Z2" s="78"/>
      <c r="AA2" s="78"/>
    </row>
    <row r="3" spans="2:27" s="77" customFormat="1" ht="24.95" customHeight="1" x14ac:dyDescent="0.2">
      <c r="B3" s="87" t="s">
        <v>148</v>
      </c>
      <c r="R3" s="78"/>
      <c r="S3" s="208"/>
      <c r="T3" s="208"/>
      <c r="U3" s="208"/>
      <c r="V3" s="208"/>
      <c r="W3" s="208"/>
      <c r="X3" s="208"/>
      <c r="Y3" s="78"/>
      <c r="Z3" s="78"/>
      <c r="AA3" s="78"/>
    </row>
    <row r="4" spans="2:27" ht="10.5" customHeight="1" x14ac:dyDescent="0.2"/>
    <row r="5" spans="2:27" s="83" customFormat="1" ht="24.95" customHeight="1" x14ac:dyDescent="0.2">
      <c r="B5" s="84" t="s">
        <v>170</v>
      </c>
      <c r="C5" s="82"/>
      <c r="D5" s="82"/>
      <c r="E5" s="82"/>
      <c r="F5" s="82"/>
      <c r="G5" s="82"/>
      <c r="H5" s="82"/>
      <c r="I5" s="82"/>
      <c r="J5" s="82"/>
      <c r="K5" s="82"/>
      <c r="L5" s="82"/>
      <c r="M5" s="82"/>
      <c r="N5" s="82"/>
      <c r="O5" s="82"/>
      <c r="P5" s="82"/>
      <c r="Q5" s="82"/>
      <c r="R5" s="82"/>
      <c r="S5" s="82"/>
      <c r="T5" s="82"/>
      <c r="U5" s="82"/>
      <c r="V5" s="82"/>
      <c r="W5" s="82"/>
      <c r="X5" s="126" t="s">
        <v>249</v>
      </c>
    </row>
    <row r="6" spans="2:27" s="83" customFormat="1" ht="5.0999999999999996" customHeight="1" x14ac:dyDescent="0.2">
      <c r="B6" s="84"/>
      <c r="C6" s="82"/>
      <c r="D6" s="82"/>
      <c r="E6" s="82"/>
      <c r="F6" s="82"/>
      <c r="G6" s="82"/>
      <c r="H6" s="82"/>
      <c r="I6" s="82"/>
      <c r="J6" s="82"/>
      <c r="K6" s="82"/>
      <c r="L6" s="82"/>
      <c r="M6" s="82"/>
      <c r="N6" s="82"/>
      <c r="O6" s="82"/>
      <c r="P6" s="82"/>
      <c r="Q6" s="82"/>
      <c r="R6" s="82"/>
      <c r="S6" s="82"/>
      <c r="T6" s="82"/>
      <c r="U6" s="82"/>
      <c r="V6" s="82"/>
      <c r="W6" s="82"/>
      <c r="X6" s="82"/>
    </row>
    <row r="7" spans="2:27" s="83" customFormat="1" ht="24.95" customHeight="1" x14ac:dyDescent="0.2">
      <c r="B7" s="115">
        <v>1</v>
      </c>
      <c r="C7" s="83" t="s">
        <v>174</v>
      </c>
      <c r="T7" s="120"/>
      <c r="U7" s="85" t="s">
        <v>72</v>
      </c>
      <c r="W7" s="120"/>
      <c r="X7" s="85" t="s">
        <v>5</v>
      </c>
    </row>
    <row r="8" spans="2:27" s="83" customFormat="1" ht="24.95" customHeight="1" x14ac:dyDescent="0.2">
      <c r="B8" s="114"/>
      <c r="C8" s="114" t="s">
        <v>171</v>
      </c>
    </row>
    <row r="9" spans="2:27" s="83" customFormat="1" ht="24.95" customHeight="1" x14ac:dyDescent="0.2">
      <c r="C9" s="113" t="s">
        <v>80</v>
      </c>
      <c r="K9" s="212"/>
      <c r="L9" s="213"/>
      <c r="M9" s="213"/>
      <c r="N9" s="214"/>
    </row>
    <row r="10" spans="2:27" s="83" customFormat="1" ht="5.0999999999999996" customHeight="1" x14ac:dyDescent="0.2"/>
    <row r="11" spans="2:27" s="83" customFormat="1" ht="24.95" customHeight="1" x14ac:dyDescent="0.2">
      <c r="C11" s="113" t="s">
        <v>81</v>
      </c>
      <c r="K11" s="205"/>
      <c r="L11" s="206"/>
      <c r="M11" s="206"/>
      <c r="N11" s="206"/>
      <c r="O11" s="206"/>
      <c r="P11" s="206"/>
      <c r="Q11" s="206"/>
      <c r="R11" s="206"/>
      <c r="S11" s="206"/>
      <c r="T11" s="206"/>
      <c r="U11" s="206"/>
      <c r="V11" s="206"/>
      <c r="W11" s="206"/>
      <c r="X11" s="207"/>
    </row>
    <row r="12" spans="2:27" s="83" customFormat="1" ht="5.0999999999999996" customHeight="1" x14ac:dyDescent="0.2"/>
    <row r="13" spans="2:27" s="83" customFormat="1" ht="24.95" customHeight="1" x14ac:dyDescent="0.2">
      <c r="C13" s="113" t="s">
        <v>172</v>
      </c>
      <c r="K13" s="120"/>
      <c r="L13" s="85" t="s">
        <v>72</v>
      </c>
      <c r="N13" s="120"/>
      <c r="O13" s="85" t="s">
        <v>5</v>
      </c>
    </row>
    <row r="14" spans="2:27" s="83" customFormat="1" ht="5.0999999999999996" customHeight="1" x14ac:dyDescent="0.2"/>
    <row r="15" spans="2:27" s="83" customFormat="1" ht="24.95" customHeight="1" x14ac:dyDescent="0.2">
      <c r="C15" s="113" t="s">
        <v>173</v>
      </c>
      <c r="K15" s="212"/>
      <c r="L15" s="213"/>
      <c r="M15" s="213"/>
      <c r="N15" s="214"/>
    </row>
    <row r="16" spans="2:27" s="83" customFormat="1" ht="5.0999999999999996" customHeight="1" x14ac:dyDescent="0.2"/>
    <row r="17" spans="2:25" s="83" customFormat="1" ht="24.95" customHeight="1" x14ac:dyDescent="0.2">
      <c r="C17" s="113" t="s">
        <v>83</v>
      </c>
      <c r="K17" s="228"/>
      <c r="L17" s="228"/>
      <c r="M17" s="228"/>
      <c r="N17" s="228"/>
      <c r="O17" s="228"/>
      <c r="P17" s="228"/>
      <c r="Q17" s="228"/>
      <c r="R17" s="228"/>
      <c r="S17" s="228"/>
      <c r="T17" s="228"/>
      <c r="U17" s="228"/>
      <c r="V17" s="228"/>
      <c r="W17" s="228"/>
      <c r="X17" s="228"/>
    </row>
    <row r="18" spans="2:25" s="83" customFormat="1" ht="24.95" customHeight="1" x14ac:dyDescent="0.2">
      <c r="B18" s="113"/>
      <c r="K18" s="229"/>
      <c r="L18" s="229"/>
      <c r="M18" s="229"/>
      <c r="N18" s="229"/>
      <c r="O18" s="229"/>
      <c r="P18" s="229"/>
      <c r="Q18" s="229"/>
      <c r="R18" s="229"/>
      <c r="S18" s="229"/>
      <c r="T18" s="229"/>
      <c r="U18" s="229"/>
      <c r="V18" s="229"/>
      <c r="W18" s="229"/>
      <c r="X18" s="229"/>
    </row>
    <row r="19" spans="2:25" s="83" customFormat="1" ht="24.95" customHeight="1" x14ac:dyDescent="0.2"/>
    <row r="20" spans="2:25" s="81" customFormat="1" ht="24.95" customHeight="1" x14ac:dyDescent="0.2"/>
    <row r="21" spans="2:25" s="81" customFormat="1" ht="58.5" customHeight="1" thickBot="1" x14ac:dyDescent="0.25"/>
    <row r="22" spans="2:25" s="81" customFormat="1" ht="24.95" customHeight="1" thickBot="1" x14ac:dyDescent="0.25">
      <c r="G22" s="202" t="s">
        <v>199</v>
      </c>
      <c r="H22" s="203"/>
      <c r="I22" s="203"/>
      <c r="J22" s="203"/>
      <c r="K22" s="203"/>
      <c r="L22" s="203"/>
      <c r="M22" s="203"/>
      <c r="N22" s="203"/>
      <c r="O22" s="203"/>
      <c r="P22" s="203"/>
      <c r="Q22" s="203"/>
      <c r="R22" s="203"/>
      <c r="S22" s="203"/>
      <c r="T22" s="203"/>
      <c r="U22" s="203"/>
      <c r="V22" s="203"/>
      <c r="W22" s="203"/>
      <c r="X22" s="204"/>
      <c r="Y22" s="76"/>
    </row>
    <row r="23" spans="2:25" s="81" customFormat="1" ht="24.95" customHeight="1" x14ac:dyDescent="0.2"/>
    <row r="24" spans="2:25" s="81" customFormat="1" ht="200.1" customHeight="1" x14ac:dyDescent="0.2"/>
    <row r="25" spans="2:25" s="81" customFormat="1" ht="24.95" hidden="1" customHeight="1" x14ac:dyDescent="0.2"/>
    <row r="26" spans="2:25" s="81" customFormat="1" ht="24.95" hidden="1" customHeight="1" x14ac:dyDescent="0.2"/>
    <row r="27" spans="2:25" s="81" customFormat="1" ht="24.95" hidden="1" customHeight="1" x14ac:dyDescent="0.2"/>
    <row r="28" spans="2:25" s="81" customFormat="1" ht="24.95" hidden="1" customHeight="1" x14ac:dyDescent="0.2"/>
  </sheetData>
  <sheetProtection algorithmName="SHA-512" hashValue="hUWp/SV1280KatQMCcHlt6xue281eEPIV1SWZdB0GhnDbkF2tvEE9qdUQX+NvYesgafm/5fOfygu/G3IO1FrLQ==" saltValue="DPn/PN8y+hcNLqur+n+WoA==" spinCount="100000" sheet="1" objects="1" scenarios="1"/>
  <mergeCells count="6">
    <mergeCell ref="S2:X3"/>
    <mergeCell ref="G22:X22"/>
    <mergeCell ref="K11:X11"/>
    <mergeCell ref="K15:N15"/>
    <mergeCell ref="K17:X18"/>
    <mergeCell ref="K9:N9"/>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1-Adresse</vt:lpstr>
      <vt:lpstr>2-Allgemeines</vt:lpstr>
      <vt:lpstr>3-Deckungen</vt:lpstr>
      <vt:lpstr>3a-Hausrat</vt:lpstr>
      <vt:lpstr>3b-Privathaftpflich</vt:lpstr>
      <vt:lpstr>3c-Wertsachen</vt:lpstr>
      <vt:lpstr>3d-Gebaeude</vt:lpstr>
      <vt:lpstr>3e-Anlagen</vt:lpstr>
      <vt:lpstr>4a-Fragen</vt:lpstr>
      <vt:lpstr>4b-Fragen</vt:lpstr>
      <vt:lpstr>4c-Fragen</vt:lpstr>
      <vt:lpstr>4d-Fragen</vt:lpstr>
      <vt:lpstr>5-Antrag</vt:lpstr>
      <vt:lpstr>Antrag</vt:lpstr>
      <vt:lpstr>Tarif</vt:lpstr>
      <vt:lpstr>'5-Antrag'!Druckbereich</vt:lpstr>
    </vt:vector>
  </TitlesOfParts>
  <Manager/>
  <Company>Risk Management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FAIRLINE VERBANDSANGEBOTE</dc:title>
  <dc:subject/>
  <dc:creator>Marco Rychiger</dc:creator>
  <cp:keywords/>
  <dc:description/>
  <cp:lastModifiedBy>HP Z620</cp:lastModifiedBy>
  <cp:revision/>
  <cp:lastPrinted>2018-12-12T07:24:50Z</cp:lastPrinted>
  <dcterms:created xsi:type="dcterms:W3CDTF">2011-08-19T11:50:42Z</dcterms:created>
  <dcterms:modified xsi:type="dcterms:W3CDTF">2018-12-12T07:37:16Z</dcterms:modified>
  <cp:category/>
  <cp:contentStatus/>
</cp:coreProperties>
</file>